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s.leeds.ac.uk\staff\staff12\prehga\Documents\Faculty\REF\REF2021\REF 2\Open Access\Individual\Gale\"/>
    </mc:Choice>
  </mc:AlternateContent>
  <bookViews>
    <workbookView xWindow="0" yWindow="0" windowWidth="20430" windowHeight="7470" tabRatio="926" activeTab="4"/>
  </bookViews>
  <sheets>
    <sheet name="Variables considered for PCA" sheetId="10" r:id="rId1"/>
    <sheet name="Steel Production Factor" sheetId="1" r:id="rId2"/>
    <sheet name="Bioenergy Factor" sheetId="4" r:id="rId3"/>
    <sheet name="Policy Factor" sheetId="5" r:id="rId4"/>
    <sheet name="Global Suitability Index" sheetId="11" r:id="rId5"/>
  </sheets>
  <calcPr calcId="179017"/>
</workbook>
</file>

<file path=xl/calcChain.xml><?xml version="1.0" encoding="utf-8"?>
<calcChain xmlns="http://schemas.openxmlformats.org/spreadsheetml/2006/main">
  <c r="B10" i="5" l="1"/>
  <c r="J10" i="4"/>
  <c r="I39" i="4" l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9" i="1"/>
  <c r="I10" i="5" l="1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4" i="5"/>
  <c r="I45" i="5"/>
  <c r="I46" i="5"/>
  <c r="I47" i="5"/>
  <c r="I48" i="5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8" i="5"/>
  <c r="B39" i="5"/>
  <c r="B40" i="5"/>
  <c r="B41" i="5"/>
  <c r="B42" i="5"/>
  <c r="B43" i="5"/>
  <c r="B44" i="5"/>
  <c r="B45" i="5"/>
  <c r="B46" i="5"/>
  <c r="B47" i="5"/>
  <c r="H46" i="5" l="1"/>
  <c r="H38" i="5"/>
  <c r="H29" i="5"/>
  <c r="H21" i="5"/>
  <c r="H13" i="5"/>
  <c r="H41" i="5"/>
  <c r="H32" i="5"/>
  <c r="H24" i="5"/>
  <c r="H20" i="5"/>
  <c r="H16" i="5"/>
  <c r="H12" i="5"/>
  <c r="H44" i="5"/>
  <c r="H40" i="5"/>
  <c r="H35" i="5"/>
  <c r="H31" i="5"/>
  <c r="H27" i="5"/>
  <c r="H23" i="5"/>
  <c r="H19" i="5"/>
  <c r="H15" i="5"/>
  <c r="H11" i="5"/>
  <c r="H42" i="5"/>
  <c r="H33" i="5"/>
  <c r="H25" i="5"/>
  <c r="H17" i="5"/>
  <c r="H45" i="5"/>
  <c r="H36" i="5"/>
  <c r="H28" i="5"/>
  <c r="H47" i="5"/>
  <c r="H43" i="5"/>
  <c r="H39" i="5"/>
  <c r="H34" i="5"/>
  <c r="H30" i="5"/>
  <c r="H26" i="5"/>
  <c r="H22" i="5"/>
  <c r="H18" i="5"/>
  <c r="H14" i="5"/>
  <c r="H10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9" i="5"/>
  <c r="I9" i="5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J9" i="4"/>
  <c r="J11" i="4"/>
  <c r="J12" i="4"/>
  <c r="J13" i="4"/>
  <c r="J14" i="4"/>
  <c r="J15" i="4"/>
  <c r="J16" i="4"/>
  <c r="J17" i="4"/>
  <c r="J18" i="4"/>
  <c r="J19" i="4"/>
  <c r="J21" i="4"/>
  <c r="J22" i="4"/>
  <c r="J23" i="4"/>
  <c r="J24" i="4"/>
  <c r="J27" i="4"/>
  <c r="J28" i="4"/>
  <c r="J29" i="4"/>
  <c r="J31" i="4"/>
  <c r="J33" i="4"/>
  <c r="J34" i="4"/>
  <c r="J35" i="4"/>
  <c r="J36" i="4"/>
  <c r="J37" i="4"/>
  <c r="J38" i="4"/>
  <c r="J39" i="4"/>
  <c r="J40" i="4"/>
  <c r="J41" i="4"/>
  <c r="J43" i="4"/>
  <c r="J44" i="4"/>
  <c r="J45" i="4"/>
  <c r="J46" i="4"/>
  <c r="J47" i="4"/>
  <c r="I9" i="4"/>
  <c r="I10" i="4"/>
  <c r="I11" i="4"/>
  <c r="I12" i="4"/>
  <c r="I14" i="4"/>
  <c r="I15" i="4"/>
  <c r="I16" i="4"/>
  <c r="I17" i="4"/>
  <c r="I18" i="4"/>
  <c r="I19" i="4"/>
  <c r="I21" i="4"/>
  <c r="I22" i="4"/>
  <c r="I23" i="4"/>
  <c r="I24" i="4"/>
  <c r="I25" i="4"/>
  <c r="I27" i="4"/>
  <c r="I28" i="4"/>
  <c r="I30" i="4"/>
  <c r="I32" i="4"/>
  <c r="I33" i="4"/>
  <c r="I34" i="4"/>
  <c r="I35" i="4"/>
  <c r="I36" i="4"/>
  <c r="I37" i="4"/>
  <c r="I38" i="4"/>
  <c r="I40" i="4"/>
  <c r="I41" i="4"/>
  <c r="I42" i="4"/>
  <c r="I43" i="4"/>
  <c r="I44" i="4"/>
  <c r="I45" i="4"/>
  <c r="I46" i="4"/>
  <c r="I47" i="4"/>
  <c r="I8" i="4"/>
  <c r="K10" i="1"/>
  <c r="L10" i="1"/>
  <c r="M10" i="1"/>
  <c r="N10" i="1"/>
  <c r="L11" i="1"/>
  <c r="M11" i="1"/>
  <c r="N11" i="1"/>
  <c r="L12" i="1"/>
  <c r="Q12" i="1" s="1"/>
  <c r="M12" i="1"/>
  <c r="N12" i="1"/>
  <c r="L13" i="1"/>
  <c r="M13" i="1"/>
  <c r="N13" i="1"/>
  <c r="L14" i="1"/>
  <c r="M14" i="1"/>
  <c r="N14" i="1"/>
  <c r="L15" i="1"/>
  <c r="M15" i="1"/>
  <c r="N15" i="1"/>
  <c r="L16" i="1"/>
  <c r="Q16" i="1" s="1"/>
  <c r="M16" i="1"/>
  <c r="N16" i="1"/>
  <c r="L17" i="1"/>
  <c r="M17" i="1"/>
  <c r="N17" i="1"/>
  <c r="L18" i="1"/>
  <c r="M18" i="1"/>
  <c r="N18" i="1"/>
  <c r="L19" i="1"/>
  <c r="M19" i="1"/>
  <c r="N19" i="1"/>
  <c r="L20" i="1"/>
  <c r="Q20" i="1" s="1"/>
  <c r="M20" i="1"/>
  <c r="N20" i="1"/>
  <c r="L21" i="1"/>
  <c r="M21" i="1"/>
  <c r="N21" i="1"/>
  <c r="L22" i="1"/>
  <c r="M22" i="1"/>
  <c r="N22" i="1"/>
  <c r="L23" i="1"/>
  <c r="M23" i="1"/>
  <c r="N23" i="1"/>
  <c r="L24" i="1"/>
  <c r="Q24" i="1" s="1"/>
  <c r="M24" i="1"/>
  <c r="N24" i="1"/>
  <c r="L25" i="1"/>
  <c r="M25" i="1"/>
  <c r="N25" i="1"/>
  <c r="L26" i="1"/>
  <c r="M26" i="1"/>
  <c r="N26" i="1"/>
  <c r="L27" i="1"/>
  <c r="M27" i="1"/>
  <c r="N27" i="1"/>
  <c r="L28" i="1"/>
  <c r="Q28" i="1" s="1"/>
  <c r="M28" i="1"/>
  <c r="N28" i="1"/>
  <c r="L29" i="1"/>
  <c r="M29" i="1"/>
  <c r="N29" i="1"/>
  <c r="L30" i="1"/>
  <c r="M30" i="1"/>
  <c r="N30" i="1"/>
  <c r="L31" i="1"/>
  <c r="M31" i="1"/>
  <c r="N31" i="1"/>
  <c r="L32" i="1"/>
  <c r="Q32" i="1" s="1"/>
  <c r="M32" i="1"/>
  <c r="N32" i="1"/>
  <c r="L33" i="1"/>
  <c r="M33" i="1"/>
  <c r="N33" i="1"/>
  <c r="L34" i="1"/>
  <c r="M34" i="1"/>
  <c r="N34" i="1"/>
  <c r="L35" i="1"/>
  <c r="M35" i="1"/>
  <c r="N35" i="1"/>
  <c r="L36" i="1"/>
  <c r="Q36" i="1" s="1"/>
  <c r="M36" i="1"/>
  <c r="N36" i="1"/>
  <c r="L37" i="1"/>
  <c r="M37" i="1"/>
  <c r="N37" i="1"/>
  <c r="L38" i="1"/>
  <c r="M38" i="1"/>
  <c r="N38" i="1"/>
  <c r="L39" i="1"/>
  <c r="M39" i="1"/>
  <c r="N39" i="1"/>
  <c r="L40" i="1"/>
  <c r="Q40" i="1" s="1"/>
  <c r="M40" i="1"/>
  <c r="N40" i="1"/>
  <c r="L41" i="1"/>
  <c r="M41" i="1"/>
  <c r="N41" i="1"/>
  <c r="L42" i="1"/>
  <c r="M42" i="1"/>
  <c r="N42" i="1"/>
  <c r="L43" i="1"/>
  <c r="M43" i="1"/>
  <c r="N43" i="1"/>
  <c r="L44" i="1"/>
  <c r="Q44" i="1" s="1"/>
  <c r="M44" i="1"/>
  <c r="N44" i="1"/>
  <c r="L45" i="1"/>
  <c r="M45" i="1"/>
  <c r="N45" i="1"/>
  <c r="L46" i="1"/>
  <c r="M46" i="1"/>
  <c r="N46" i="1"/>
  <c r="L47" i="1"/>
  <c r="M47" i="1"/>
  <c r="N47" i="1"/>
  <c r="L48" i="1"/>
  <c r="Q48" i="1" s="1"/>
  <c r="M48" i="1"/>
  <c r="N48" i="1"/>
  <c r="L9" i="1"/>
  <c r="M9" i="1"/>
  <c r="N9" i="1"/>
  <c r="Q45" i="1" l="1"/>
  <c r="Q37" i="1"/>
  <c r="Q25" i="1"/>
  <c r="Q17" i="1"/>
  <c r="Q13" i="1"/>
  <c r="Q46" i="1"/>
  <c r="Q42" i="1"/>
  <c r="Q38" i="1"/>
  <c r="Q34" i="1"/>
  <c r="Q30" i="1"/>
  <c r="Q26" i="1"/>
  <c r="Q22" i="1"/>
  <c r="Q18" i="1"/>
  <c r="Q14" i="1"/>
  <c r="Q9" i="1"/>
  <c r="Q41" i="1"/>
  <c r="Q33" i="1"/>
  <c r="Q29" i="1"/>
  <c r="Q21" i="1"/>
  <c r="Q47" i="1"/>
  <c r="Q43" i="1"/>
  <c r="Q39" i="1"/>
  <c r="Q35" i="1"/>
  <c r="Q31" i="1"/>
  <c r="Q27" i="1"/>
  <c r="Q23" i="1"/>
  <c r="Q19" i="1"/>
  <c r="Q15" i="1"/>
  <c r="Q11" i="1"/>
  <c r="Q10" i="1"/>
  <c r="P46" i="4"/>
  <c r="N27" i="5"/>
  <c r="N19" i="5"/>
  <c r="N11" i="5"/>
  <c r="N30" i="5"/>
  <c r="N18" i="5"/>
  <c r="N14" i="5"/>
  <c r="N47" i="5"/>
  <c r="N43" i="5"/>
  <c r="N39" i="5"/>
  <c r="N34" i="5"/>
  <c r="N29" i="5"/>
  <c r="N25" i="5"/>
  <c r="N21" i="5"/>
  <c r="N17" i="5"/>
  <c r="N37" i="5"/>
  <c r="N31" i="5"/>
  <c r="N23" i="5"/>
  <c r="N15" i="5"/>
  <c r="N35" i="5"/>
  <c r="N26" i="5"/>
  <c r="N22" i="5"/>
  <c r="N10" i="5"/>
  <c r="N46" i="5"/>
  <c r="N42" i="5"/>
  <c r="N38" i="5"/>
  <c r="N32" i="5"/>
  <c r="N28" i="5"/>
  <c r="N24" i="5"/>
  <c r="N20" i="5"/>
  <c r="N16" i="5"/>
  <c r="N40" i="5"/>
  <c r="Q30" i="4"/>
  <c r="Q29" i="4"/>
  <c r="Q11" i="4"/>
  <c r="Q12" i="4"/>
  <c r="Q47" i="4"/>
  <c r="Q10" i="4"/>
  <c r="N42" i="4"/>
  <c r="N46" i="4"/>
  <c r="O45" i="4"/>
  <c r="P44" i="4"/>
  <c r="N38" i="4"/>
  <c r="P28" i="4"/>
  <c r="Q45" i="4"/>
  <c r="Q43" i="4"/>
  <c r="Q41" i="4"/>
  <c r="Q39" i="4"/>
  <c r="Q37" i="4"/>
  <c r="Q35" i="4"/>
  <c r="Q33" i="4"/>
  <c r="Q31" i="4"/>
  <c r="Q27" i="4"/>
  <c r="Q25" i="4"/>
  <c r="Q23" i="4"/>
  <c r="Q21" i="4"/>
  <c r="Q19" i="4"/>
  <c r="Q17" i="4"/>
  <c r="Q15" i="4"/>
  <c r="Q13" i="4"/>
  <c r="Q14" i="4"/>
  <c r="N34" i="4"/>
  <c r="O21" i="4"/>
  <c r="O22" i="4"/>
  <c r="P26" i="4"/>
  <c r="Q28" i="4"/>
  <c r="Q26" i="4"/>
  <c r="Q24" i="4"/>
  <c r="Q22" i="4"/>
  <c r="Q20" i="4"/>
  <c r="Q8" i="4"/>
  <c r="N28" i="4"/>
  <c r="N18" i="4"/>
  <c r="N14" i="4"/>
  <c r="N21" i="4"/>
  <c r="N24" i="4"/>
  <c r="N25" i="4"/>
  <c r="N9" i="4"/>
  <c r="N8" i="4"/>
  <c r="N15" i="4"/>
  <c r="N17" i="4"/>
  <c r="N16" i="4"/>
  <c r="O41" i="4"/>
  <c r="O33" i="4"/>
  <c r="O17" i="4"/>
  <c r="P40" i="4"/>
  <c r="P36" i="4"/>
  <c r="P32" i="4"/>
  <c r="P24" i="4"/>
  <c r="P18" i="4"/>
  <c r="P14" i="4"/>
  <c r="P12" i="4"/>
  <c r="P11" i="4"/>
  <c r="P29" i="4"/>
  <c r="P8" i="4"/>
  <c r="O16" i="4"/>
  <c r="N23" i="4"/>
  <c r="O37" i="4"/>
  <c r="O29" i="4"/>
  <c r="O13" i="4"/>
  <c r="P42" i="4"/>
  <c r="P38" i="4"/>
  <c r="P34" i="4"/>
  <c r="P30" i="4"/>
  <c r="P22" i="4"/>
  <c r="P20" i="4"/>
  <c r="P16" i="4"/>
  <c r="P10" i="4"/>
  <c r="N27" i="4"/>
  <c r="N22" i="4"/>
  <c r="N12" i="4"/>
  <c r="O44" i="4"/>
  <c r="O40" i="4"/>
  <c r="O36" i="4"/>
  <c r="O28" i="4"/>
  <c r="O12" i="4"/>
  <c r="N45" i="4"/>
  <c r="N41" i="4"/>
  <c r="N37" i="4"/>
  <c r="N33" i="4"/>
  <c r="O24" i="4"/>
  <c r="N11" i="4"/>
  <c r="O47" i="4"/>
  <c r="O43" i="4"/>
  <c r="O39" i="4"/>
  <c r="O35" i="4"/>
  <c r="O31" i="4"/>
  <c r="O19" i="4"/>
  <c r="O15" i="4"/>
  <c r="O11" i="4"/>
  <c r="P47" i="4"/>
  <c r="P45" i="4"/>
  <c r="P43" i="4"/>
  <c r="P41" i="4"/>
  <c r="P39" i="4"/>
  <c r="P37" i="4"/>
  <c r="P35" i="4"/>
  <c r="P33" i="4"/>
  <c r="P31" i="4"/>
  <c r="P25" i="4"/>
  <c r="P23" i="4"/>
  <c r="P21" i="4"/>
  <c r="P19" i="4"/>
  <c r="P17" i="4"/>
  <c r="P15" i="4"/>
  <c r="P13" i="4"/>
  <c r="P9" i="4"/>
  <c r="O9" i="4"/>
  <c r="N44" i="4"/>
  <c r="N40" i="4"/>
  <c r="N36" i="4"/>
  <c r="N32" i="4"/>
  <c r="P27" i="4"/>
  <c r="O23" i="4"/>
  <c r="N19" i="4"/>
  <c r="N30" i="4"/>
  <c r="N10" i="4"/>
  <c r="O46" i="4"/>
  <c r="O38" i="4"/>
  <c r="O34" i="4"/>
  <c r="O18" i="4"/>
  <c r="O14" i="4"/>
  <c r="O10" i="4"/>
  <c r="N47" i="4"/>
  <c r="N43" i="4"/>
  <c r="N39" i="4"/>
  <c r="N35" i="4"/>
  <c r="Q9" i="4"/>
  <c r="Q46" i="4"/>
  <c r="Q44" i="4"/>
  <c r="Q42" i="4"/>
  <c r="Q40" i="4"/>
  <c r="Q38" i="4"/>
  <c r="Q36" i="4"/>
  <c r="Q34" i="4"/>
  <c r="Q32" i="4"/>
  <c r="O27" i="4"/>
  <c r="Q18" i="4"/>
  <c r="Q16" i="4"/>
  <c r="N9" i="5"/>
  <c r="N41" i="5"/>
  <c r="N33" i="5"/>
  <c r="N13" i="5"/>
  <c r="N44" i="5"/>
  <c r="N36" i="5"/>
  <c r="N12" i="5"/>
  <c r="N45" i="5"/>
  <c r="N48" i="5"/>
  <c r="S31" i="4" l="1"/>
  <c r="B29" i="11" s="1"/>
  <c r="S47" i="4"/>
  <c r="B45" i="11" s="1"/>
  <c r="S35" i="4"/>
  <c r="B33" i="11" s="1"/>
  <c r="S42" i="4"/>
  <c r="B40" i="11" s="1"/>
  <c r="S39" i="4"/>
  <c r="B37" i="11" s="1"/>
  <c r="S30" i="4"/>
  <c r="B28" i="11" s="1"/>
  <c r="S45" i="4"/>
  <c r="B43" i="11" s="1"/>
  <c r="S26" i="4"/>
  <c r="B24" i="11" s="1"/>
  <c r="S15" i="4"/>
  <c r="B13" i="11" s="1"/>
  <c r="S28" i="4"/>
  <c r="B26" i="11" s="1"/>
  <c r="S34" i="4"/>
  <c r="B32" i="11" s="1"/>
  <c r="S46" i="4"/>
  <c r="B44" i="11" s="1"/>
  <c r="S22" i="4"/>
  <c r="B20" i="11" s="1"/>
  <c r="S38" i="4"/>
  <c r="B36" i="11" s="1"/>
  <c r="S32" i="4"/>
  <c r="B30" i="11" s="1"/>
  <c r="S43" i="4"/>
  <c r="B41" i="11" s="1"/>
  <c r="S40" i="4"/>
  <c r="B38" i="11" s="1"/>
  <c r="S13" i="4"/>
  <c r="B11" i="11" s="1"/>
  <c r="S11" i="4"/>
  <c r="B9" i="11" s="1"/>
  <c r="S37" i="4"/>
  <c r="B35" i="11" s="1"/>
  <c r="S20" i="4"/>
  <c r="B18" i="11" s="1"/>
  <c r="S29" i="4"/>
  <c r="B27" i="11" s="1"/>
  <c r="S16" i="4"/>
  <c r="B14" i="11" s="1"/>
  <c r="S9" i="4"/>
  <c r="B7" i="11" s="1"/>
  <c r="S14" i="4"/>
  <c r="B12" i="11" s="1"/>
  <c r="S10" i="4"/>
  <c r="B8" i="11" s="1"/>
  <c r="S44" i="4"/>
  <c r="B42" i="11" s="1"/>
  <c r="S41" i="4"/>
  <c r="B39" i="11" s="1"/>
  <c r="S27" i="4"/>
  <c r="B25" i="11" s="1"/>
  <c r="S23" i="4"/>
  <c r="B21" i="11" s="1"/>
  <c r="S17" i="4"/>
  <c r="B15" i="11" s="1"/>
  <c r="S25" i="4"/>
  <c r="B23" i="11" s="1"/>
  <c r="S18" i="4"/>
  <c r="B16" i="11" s="1"/>
  <c r="S24" i="4"/>
  <c r="B22" i="11" s="1"/>
  <c r="S19" i="4"/>
  <c r="B17" i="11" s="1"/>
  <c r="S36" i="4"/>
  <c r="B34" i="11" s="1"/>
  <c r="S33" i="4"/>
  <c r="B31" i="11" s="1"/>
  <c r="S12" i="4"/>
  <c r="B10" i="11" s="1"/>
  <c r="S8" i="4"/>
  <c r="B6" i="11" s="1"/>
  <c r="S21" i="4"/>
  <c r="B19" i="11" s="1"/>
  <c r="C6" i="11" l="1"/>
  <c r="C31" i="11"/>
  <c r="C7" i="11"/>
  <c r="C35" i="11"/>
  <c r="C45" i="11"/>
  <c r="C29" i="11"/>
  <c r="C28" i="11"/>
  <c r="C25" i="11"/>
  <c r="C33" i="11"/>
  <c r="C20" i="11"/>
  <c r="C26" i="11"/>
  <c r="C19" i="11"/>
  <c r="C37" i="11"/>
  <c r="C23" i="11"/>
  <c r="C39" i="11"/>
  <c r="C24" i="11"/>
  <c r="C34" i="11"/>
  <c r="C27" i="11"/>
  <c r="C21" i="11"/>
  <c r="C13" i="11"/>
  <c r="C44" i="11"/>
  <c r="C14" i="11"/>
  <c r="C43" i="11"/>
  <c r="C16" i="11"/>
  <c r="C41" i="11"/>
  <c r="C40" i="11"/>
  <c r="C36" i="11"/>
  <c r="C32" i="11"/>
  <c r="C17" i="11"/>
  <c r="C15" i="11"/>
  <c r="C42" i="11"/>
  <c r="C11" i="11"/>
  <c r="C10" i="11"/>
  <c r="C22" i="11"/>
  <c r="C8" i="11"/>
  <c r="C12" i="11"/>
  <c r="C18" i="11"/>
  <c r="C38" i="11"/>
  <c r="C30" i="11"/>
  <c r="C9" i="11"/>
</calcChain>
</file>

<file path=xl/sharedStrings.xml><?xml version="1.0" encoding="utf-8"?>
<sst xmlns="http://schemas.openxmlformats.org/spreadsheetml/2006/main" count="492" uniqueCount="162">
  <si>
    <t>Algeria</t>
  </si>
  <si>
    <t>Argentina</t>
  </si>
  <si>
    <t>Australia</t>
  </si>
  <si>
    <t>Austria</t>
  </si>
  <si>
    <t>Belgium</t>
  </si>
  <si>
    <t>Bosnia and Herzegovina</t>
  </si>
  <si>
    <t>Brazil</t>
  </si>
  <si>
    <t>Canada</t>
  </si>
  <si>
    <t>Chile</t>
  </si>
  <si>
    <t>China</t>
  </si>
  <si>
    <t>Colombia</t>
  </si>
  <si>
    <t>Czech Republic</t>
  </si>
  <si>
    <t>Egypt</t>
  </si>
  <si>
    <t>Finland</t>
  </si>
  <si>
    <t>France</t>
  </si>
  <si>
    <t>Germany</t>
  </si>
  <si>
    <t>Hungary</t>
  </si>
  <si>
    <t>India</t>
  </si>
  <si>
    <t>Iran</t>
  </si>
  <si>
    <t>Italy</t>
  </si>
  <si>
    <t>Japan</t>
  </si>
  <si>
    <t>Kazakhstan</t>
  </si>
  <si>
    <t>Mexico</t>
  </si>
  <si>
    <t>Netherlands</t>
  </si>
  <si>
    <t>New Zealand</t>
  </si>
  <si>
    <t>Poland</t>
  </si>
  <si>
    <t>Romania</t>
  </si>
  <si>
    <t>Russia</t>
  </si>
  <si>
    <t>Serbia</t>
  </si>
  <si>
    <t>Slovak Republic</t>
  </si>
  <si>
    <t>South Africa</t>
  </si>
  <si>
    <t>South Korea</t>
  </si>
  <si>
    <t>Spain</t>
  </si>
  <si>
    <t>Sweden</t>
  </si>
  <si>
    <t>Taiwan</t>
  </si>
  <si>
    <t>Turkey</t>
  </si>
  <si>
    <t>Ukraine</t>
  </si>
  <si>
    <t>United Kingdom</t>
  </si>
  <si>
    <t>United States</t>
  </si>
  <si>
    <t>Vietnam</t>
  </si>
  <si>
    <t>Country</t>
  </si>
  <si>
    <t>HDI</t>
  </si>
  <si>
    <t>2010-2014</t>
  </si>
  <si>
    <t>GDP</t>
  </si>
  <si>
    <t>Population</t>
  </si>
  <si>
    <t>2014 or past 5 years</t>
  </si>
  <si>
    <t>NA</t>
  </si>
  <si>
    <t>%</t>
  </si>
  <si>
    <t>US $ PPP</t>
  </si>
  <si>
    <t>km</t>
  </si>
  <si>
    <r>
      <t>km</t>
    </r>
    <r>
      <rPr>
        <vertAlign val="superscript"/>
        <sz val="10"/>
        <color theme="1"/>
        <rFont val="Arial"/>
        <family val="2"/>
      </rPr>
      <t>2</t>
    </r>
  </si>
  <si>
    <t>US $ per month</t>
  </si>
  <si>
    <t>Land area</t>
  </si>
  <si>
    <t>1 000 ha</t>
  </si>
  <si>
    <t>tonnes</t>
  </si>
  <si>
    <t>Economic Growth</t>
  </si>
  <si>
    <t>GDP per capita</t>
  </si>
  <si>
    <t>Labour cost</t>
  </si>
  <si>
    <t>Energy cost</t>
  </si>
  <si>
    <t>Economic variables</t>
  </si>
  <si>
    <t>Geographic variables</t>
  </si>
  <si>
    <t>Coastline length</t>
  </si>
  <si>
    <t>Iron Ore production</t>
  </si>
  <si>
    <t>Coking coal production</t>
  </si>
  <si>
    <t xml:space="preserve">Coking coal consumption </t>
  </si>
  <si>
    <t>Limestone Production</t>
  </si>
  <si>
    <t>Steel production via BF-BOF route</t>
  </si>
  <si>
    <t>% of Steel produced through BF-BOF</t>
  </si>
  <si>
    <t>Total steel production</t>
  </si>
  <si>
    <t>Steel production variables</t>
  </si>
  <si>
    <t>Raw materials variables</t>
  </si>
  <si>
    <t>kt</t>
  </si>
  <si>
    <t>Units:</t>
  </si>
  <si>
    <t>Year:</t>
  </si>
  <si>
    <t>kt of crude steel equivalent</t>
  </si>
  <si>
    <t>Rate of industrialisation</t>
  </si>
  <si>
    <t>PPP $ per koe</t>
  </si>
  <si>
    <t>Forest Protection Legislation</t>
  </si>
  <si>
    <t>Agricultural Area</t>
  </si>
  <si>
    <t>Agricultural Residue</t>
  </si>
  <si>
    <t>Wood variables</t>
  </si>
  <si>
    <t>Agriculture variables</t>
  </si>
  <si>
    <t>Industry</t>
  </si>
  <si>
    <t>Government</t>
  </si>
  <si>
    <t>No</t>
  </si>
  <si>
    <t>Yes</t>
  </si>
  <si>
    <t>Forest area excluding protected area</t>
  </si>
  <si>
    <t>m3</t>
  </si>
  <si>
    <t>Wood Residue</t>
  </si>
  <si>
    <t>kg per capita in a year</t>
  </si>
  <si>
    <t>Steel production factor</t>
  </si>
  <si>
    <t>Relative forest area</t>
  </si>
  <si>
    <t>Relative agricultural area</t>
  </si>
  <si>
    <t>Relative amount of wood residue</t>
  </si>
  <si>
    <t>Bioenergy factor</t>
  </si>
  <si>
    <t>Reliance on imported coking coal</t>
  </si>
  <si>
    <t>Circular economy motivation</t>
  </si>
  <si>
    <t>Governmental support for development</t>
  </si>
  <si>
    <t>Policy factor</t>
  </si>
  <si>
    <t>Global Suitability Index</t>
  </si>
  <si>
    <t>For citations, please see Table 1</t>
  </si>
  <si>
    <t>Apparent steel use</t>
  </si>
  <si>
    <t>Variable name:</t>
  </si>
  <si>
    <r>
      <t>V</t>
    </r>
    <r>
      <rPr>
        <vertAlign val="subscript"/>
        <sz val="10"/>
        <color theme="1"/>
        <rFont val="Arial"/>
        <family val="2"/>
      </rPr>
      <t>6</t>
    </r>
  </si>
  <si>
    <r>
      <t>V</t>
    </r>
    <r>
      <rPr>
        <vertAlign val="subscript"/>
        <sz val="10"/>
        <color theme="1"/>
        <rFont val="Arial"/>
        <family val="2"/>
      </rPr>
      <t>4</t>
    </r>
  </si>
  <si>
    <r>
      <t>V</t>
    </r>
    <r>
      <rPr>
        <vertAlign val="subscript"/>
        <sz val="10"/>
        <color theme="1"/>
        <rFont val="Arial"/>
        <family val="2"/>
      </rPr>
      <t>5</t>
    </r>
  </si>
  <si>
    <r>
      <t>V</t>
    </r>
    <r>
      <rPr>
        <vertAlign val="subscript"/>
        <sz val="10"/>
        <color theme="1"/>
        <rFont val="Arial"/>
        <family val="2"/>
      </rPr>
      <t>1</t>
    </r>
  </si>
  <si>
    <r>
      <t>V</t>
    </r>
    <r>
      <rPr>
        <vertAlign val="subscript"/>
        <sz val="10"/>
        <color theme="1"/>
        <rFont val="Arial"/>
        <family val="2"/>
      </rPr>
      <t>2</t>
    </r>
  </si>
  <si>
    <r>
      <t>V</t>
    </r>
    <r>
      <rPr>
        <vertAlign val="subscript"/>
        <sz val="10"/>
        <color theme="1"/>
        <rFont val="Arial"/>
        <family val="2"/>
      </rPr>
      <t>3</t>
    </r>
  </si>
  <si>
    <t>Initial variables considered</t>
  </si>
  <si>
    <r>
      <t>S</t>
    </r>
    <r>
      <rPr>
        <vertAlign val="subscript"/>
        <sz val="10"/>
        <color theme="1"/>
        <rFont val="Arial"/>
        <family val="2"/>
      </rPr>
      <t>6</t>
    </r>
  </si>
  <si>
    <r>
      <t>S</t>
    </r>
    <r>
      <rPr>
        <vertAlign val="subscript"/>
        <sz val="10"/>
        <color theme="1"/>
        <rFont val="Arial"/>
        <family val="2"/>
      </rPr>
      <t>4</t>
    </r>
  </si>
  <si>
    <r>
      <t>S</t>
    </r>
    <r>
      <rPr>
        <vertAlign val="subscript"/>
        <sz val="10"/>
        <color theme="1"/>
        <rFont val="Arial"/>
        <family val="2"/>
      </rPr>
      <t>5</t>
    </r>
  </si>
  <si>
    <r>
      <t>S</t>
    </r>
    <r>
      <rPr>
        <vertAlign val="subscript"/>
        <sz val="10"/>
        <color theme="1"/>
        <rFont val="Arial"/>
        <family val="2"/>
      </rPr>
      <t>1</t>
    </r>
  </si>
  <si>
    <r>
      <t>S</t>
    </r>
    <r>
      <rPr>
        <vertAlign val="subscript"/>
        <sz val="10"/>
        <color theme="1"/>
        <rFont val="Arial"/>
        <family val="2"/>
      </rPr>
      <t>2</t>
    </r>
  </si>
  <si>
    <r>
      <t>S</t>
    </r>
    <r>
      <rPr>
        <vertAlign val="subscript"/>
        <sz val="10"/>
        <color theme="1"/>
        <rFont val="Arial"/>
        <family val="2"/>
      </rPr>
      <t>3</t>
    </r>
  </si>
  <si>
    <t>Re-scaled variables</t>
  </si>
  <si>
    <t>Factor</t>
  </si>
  <si>
    <t>SF</t>
  </si>
  <si>
    <t>Collected variables</t>
  </si>
  <si>
    <t>Relative amount of agricultural residue</t>
  </si>
  <si>
    <t>ha/t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</si>
  <si>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/t</t>
    </r>
  </si>
  <si>
    <t>t/1000t</t>
  </si>
  <si>
    <r>
      <t>V</t>
    </r>
    <r>
      <rPr>
        <vertAlign val="subscript"/>
        <sz val="10"/>
        <color theme="1"/>
        <rFont val="Arial"/>
        <family val="2"/>
      </rPr>
      <t>7</t>
    </r>
  </si>
  <si>
    <r>
      <t>V</t>
    </r>
    <r>
      <rPr>
        <vertAlign val="subscript"/>
        <sz val="10"/>
        <color theme="1"/>
        <rFont val="Arial"/>
        <family val="2"/>
      </rPr>
      <t>9</t>
    </r>
  </si>
  <si>
    <r>
      <t>V</t>
    </r>
    <r>
      <rPr>
        <vertAlign val="subscript"/>
        <sz val="10"/>
        <color theme="1"/>
        <rFont val="Arial"/>
        <family val="2"/>
      </rPr>
      <t>8</t>
    </r>
  </si>
  <si>
    <r>
      <t>V</t>
    </r>
    <r>
      <rPr>
        <vertAlign val="subscript"/>
        <sz val="10"/>
        <color theme="1"/>
        <rFont val="Arial"/>
        <family val="2"/>
      </rPr>
      <t>10</t>
    </r>
  </si>
  <si>
    <r>
      <t>S</t>
    </r>
    <r>
      <rPr>
        <vertAlign val="subscript"/>
        <sz val="10"/>
        <color theme="1"/>
        <rFont val="Arial"/>
        <family val="2"/>
      </rPr>
      <t>7</t>
    </r>
  </si>
  <si>
    <r>
      <t>S</t>
    </r>
    <r>
      <rPr>
        <vertAlign val="subscript"/>
        <sz val="10"/>
        <color theme="1"/>
        <rFont val="Arial"/>
        <family val="2"/>
      </rPr>
      <t>9</t>
    </r>
  </si>
  <si>
    <r>
      <t>S</t>
    </r>
    <r>
      <rPr>
        <vertAlign val="subscript"/>
        <sz val="10"/>
        <color theme="1"/>
        <rFont val="Arial"/>
        <family val="2"/>
      </rPr>
      <t>8</t>
    </r>
  </si>
  <si>
    <r>
      <t>S</t>
    </r>
    <r>
      <rPr>
        <vertAlign val="subscript"/>
        <sz val="10"/>
        <color theme="1"/>
        <rFont val="Arial"/>
        <family val="2"/>
      </rPr>
      <t>10</t>
    </r>
  </si>
  <si>
    <t>BF</t>
  </si>
  <si>
    <t>Contribution to total GHG's</t>
  </si>
  <si>
    <t>Strength in policy proposals</t>
  </si>
  <si>
    <t>Variable:</t>
  </si>
  <si>
    <r>
      <t>V</t>
    </r>
    <r>
      <rPr>
        <vertAlign val="subscript"/>
        <sz val="10"/>
        <color theme="1"/>
        <rFont val="Arial"/>
        <family val="2"/>
      </rPr>
      <t>11</t>
    </r>
  </si>
  <si>
    <r>
      <t>V</t>
    </r>
    <r>
      <rPr>
        <vertAlign val="subscript"/>
        <sz val="10"/>
        <color theme="1"/>
        <rFont val="Arial"/>
        <family val="2"/>
      </rPr>
      <t>12</t>
    </r>
  </si>
  <si>
    <r>
      <t>V</t>
    </r>
    <r>
      <rPr>
        <vertAlign val="subscript"/>
        <sz val="10"/>
        <color theme="1"/>
        <rFont val="Arial"/>
        <family val="2"/>
      </rPr>
      <t>13</t>
    </r>
  </si>
  <si>
    <r>
      <t>V</t>
    </r>
    <r>
      <rPr>
        <vertAlign val="subscript"/>
        <sz val="10"/>
        <color theme="1"/>
        <rFont val="Arial"/>
        <family val="2"/>
      </rPr>
      <t>14</t>
    </r>
  </si>
  <si>
    <r>
      <t>V</t>
    </r>
    <r>
      <rPr>
        <vertAlign val="subscript"/>
        <sz val="10"/>
        <color theme="1"/>
        <rFont val="Arial"/>
        <family val="2"/>
      </rPr>
      <t>15</t>
    </r>
  </si>
  <si>
    <r>
      <t>S</t>
    </r>
    <r>
      <rPr>
        <vertAlign val="subscript"/>
        <sz val="10"/>
        <color theme="1"/>
        <rFont val="Arial"/>
        <family val="2"/>
      </rPr>
      <t>11</t>
    </r>
  </si>
  <si>
    <r>
      <t>S</t>
    </r>
    <r>
      <rPr>
        <vertAlign val="subscript"/>
        <sz val="10"/>
        <color theme="1"/>
        <rFont val="Arial"/>
        <family val="2"/>
      </rPr>
      <t>12</t>
    </r>
  </si>
  <si>
    <r>
      <t>S</t>
    </r>
    <r>
      <rPr>
        <vertAlign val="subscript"/>
        <sz val="10"/>
        <color theme="1"/>
        <rFont val="Arial"/>
        <family val="2"/>
      </rPr>
      <t>13</t>
    </r>
  </si>
  <si>
    <r>
      <t>S</t>
    </r>
    <r>
      <rPr>
        <vertAlign val="subscript"/>
        <sz val="10"/>
        <color theme="1"/>
        <rFont val="Arial"/>
        <family val="2"/>
      </rPr>
      <t>14</t>
    </r>
  </si>
  <si>
    <r>
      <t>S</t>
    </r>
    <r>
      <rPr>
        <vertAlign val="subscript"/>
        <sz val="10"/>
        <color theme="1"/>
        <rFont val="Arial"/>
        <family val="2"/>
      </rPr>
      <t>15</t>
    </r>
  </si>
  <si>
    <t>PF</t>
  </si>
  <si>
    <t>∆</t>
  </si>
  <si>
    <t>Final Index</t>
  </si>
  <si>
    <r>
      <t xml:space="preserve">Full data considered for Principal Component Analysis </t>
    </r>
    <r>
      <rPr>
        <sz val="14"/>
        <color theme="1"/>
        <rFont val="Arial"/>
        <family val="2"/>
      </rPr>
      <t>- procedure description in Appendix A</t>
    </r>
  </si>
  <si>
    <r>
      <t xml:space="preserve">Steel production factor </t>
    </r>
    <r>
      <rPr>
        <sz val="14"/>
        <color theme="1"/>
        <rFont val="Arial"/>
        <family val="2"/>
      </rPr>
      <t>- procedure description in the Methodology section</t>
    </r>
  </si>
  <si>
    <r>
      <t xml:space="preserve">Bioenergy factor </t>
    </r>
    <r>
      <rPr>
        <sz val="14"/>
        <color theme="1"/>
        <rFont val="Arial"/>
        <family val="2"/>
      </rPr>
      <t>- procedure description in the Methodology section</t>
    </r>
  </si>
  <si>
    <r>
      <t xml:space="preserve">Policy factor </t>
    </r>
    <r>
      <rPr>
        <sz val="14"/>
        <color theme="1"/>
        <rFont val="Arial"/>
        <family val="2"/>
      </rPr>
      <t>- procedure description in the Methodology section</t>
    </r>
  </si>
  <si>
    <r>
      <t xml:space="preserve">Final Index </t>
    </r>
    <r>
      <rPr>
        <sz val="14"/>
        <color theme="1"/>
        <rFont val="Arial"/>
        <family val="2"/>
      </rPr>
      <t>- procedure description in the Methodology section</t>
    </r>
  </si>
  <si>
    <t>NA represents missing data</t>
  </si>
  <si>
    <t>2013 data</t>
  </si>
  <si>
    <t>Proportion via BF-BOF</t>
  </si>
  <si>
    <t>Economic variable</t>
  </si>
  <si>
    <t>Raw materials variable</t>
  </si>
  <si>
    <t>Economic growth</t>
  </si>
  <si>
    <t>NC</t>
  </si>
  <si>
    <t>NC for countries which do not have suitable forest protection legislation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</si>
</sst>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9"/>
      <color rgb="FF231F2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vertAlign val="subscript"/>
      <sz val="10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u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9F4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165" fontId="0" fillId="0" borderId="0" xfId="0" applyNumberFormat="1"/>
    <xf numFmtId="0" fontId="0" fillId="2" borderId="0" xfId="0" applyFill="1" applyAlignment="1">
      <alignment wrapText="1"/>
    </xf>
    <xf numFmtId="2" fontId="0" fillId="0" borderId="0" xfId="0" applyNumberFormat="1"/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vertical="center"/>
    </xf>
    <xf numFmtId="0" fontId="0" fillId="0" borderId="2" xfId="0" applyBorder="1"/>
    <xf numFmtId="165" fontId="4" fillId="0" borderId="0" xfId="0" applyNumberFormat="1" applyFont="1" applyBorder="1"/>
    <xf numFmtId="2" fontId="0" fillId="0" borderId="0" xfId="0" applyNumberFormat="1" applyBorder="1"/>
    <xf numFmtId="3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166" fontId="0" fillId="0" borderId="0" xfId="0" applyNumberFormat="1" applyBorder="1"/>
    <xf numFmtId="166" fontId="0" fillId="0" borderId="0" xfId="0" applyNumberFormat="1"/>
    <xf numFmtId="4" fontId="0" fillId="0" borderId="0" xfId="0" applyNumberFormat="1" applyBorder="1"/>
    <xf numFmtId="4" fontId="0" fillId="0" borderId="0" xfId="0" applyNumberFormat="1"/>
    <xf numFmtId="1" fontId="4" fillId="0" borderId="0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64" fontId="4" fillId="0" borderId="0" xfId="0" applyNumberFormat="1" applyFont="1" applyBorder="1"/>
    <xf numFmtId="4" fontId="0" fillId="0" borderId="0" xfId="0" applyNumberFormat="1" applyFill="1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2" fontId="0" fillId="0" borderId="2" xfId="0" applyNumberFormat="1" applyBorder="1"/>
    <xf numFmtId="0" fontId="11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5" borderId="0" xfId="0" applyFill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6" borderId="0" xfId="0" applyFill="1"/>
    <xf numFmtId="0" fontId="0" fillId="7" borderId="0" xfId="0" applyFill="1"/>
    <xf numFmtId="0" fontId="10" fillId="4" borderId="0" xfId="0" applyFont="1" applyFill="1" applyAlignment="1">
      <alignment horizontal="center"/>
    </xf>
    <xf numFmtId="0" fontId="2" fillId="0" borderId="2" xfId="0" applyFont="1" applyBorder="1" applyAlignment="1">
      <alignment vertical="center"/>
    </xf>
    <xf numFmtId="3" fontId="0" fillId="0" borderId="2" xfId="0" applyNumberFormat="1" applyBorder="1"/>
    <xf numFmtId="0" fontId="0" fillId="7" borderId="2" xfId="0" applyFill="1" applyBorder="1"/>
    <xf numFmtId="0" fontId="0" fillId="0" borderId="2" xfId="0" applyFill="1" applyBorder="1"/>
    <xf numFmtId="0" fontId="7" fillId="0" borderId="0" xfId="0" applyFont="1" applyFill="1" applyAlignment="1">
      <alignment horizontal="center" vertical="center"/>
    </xf>
    <xf numFmtId="167" fontId="0" fillId="0" borderId="0" xfId="0" applyNumberFormat="1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0" fillId="0" borderId="0" xfId="0" applyNumberFormat="1" applyBorder="1"/>
    <xf numFmtId="2" fontId="0" fillId="0" borderId="0" xfId="0" applyNumberFormat="1" applyFill="1" applyBorder="1"/>
    <xf numFmtId="165" fontId="0" fillId="0" borderId="2" xfId="0" applyNumberFormat="1" applyBorder="1"/>
    <xf numFmtId="167" fontId="0" fillId="0" borderId="2" xfId="0" applyNumberFormat="1" applyBorder="1"/>
    <xf numFmtId="1" fontId="0" fillId="0" borderId="2" xfId="0" applyNumberFormat="1" applyBorder="1" applyAlignment="1">
      <alignment horizontal="right"/>
    </xf>
    <xf numFmtId="4" fontId="0" fillId="0" borderId="2" xfId="0" applyNumberFormat="1" applyFill="1" applyBorder="1"/>
    <xf numFmtId="164" fontId="0" fillId="0" borderId="2" xfId="0" applyNumberFormat="1" applyBorder="1"/>
    <xf numFmtId="0" fontId="0" fillId="7" borderId="0" xfId="0" applyFill="1" applyBorder="1" applyAlignment="1"/>
    <xf numFmtId="0" fontId="0" fillId="7" borderId="2" xfId="0" applyFill="1" applyBorder="1" applyAlignment="1"/>
    <xf numFmtId="0" fontId="0" fillId="6" borderId="0" xfId="0" applyFill="1" applyAlignment="1">
      <alignment horizontal="center"/>
    </xf>
    <xf numFmtId="0" fontId="12" fillId="5" borderId="0" xfId="0" applyFont="1" applyFill="1"/>
    <xf numFmtId="0" fontId="12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3" fontId="0" fillId="0" borderId="3" xfId="0" applyNumberFormat="1" applyFill="1" applyBorder="1"/>
    <xf numFmtId="3" fontId="0" fillId="0" borderId="0" xfId="0" applyNumberFormat="1" applyFill="1"/>
    <xf numFmtId="3" fontId="0" fillId="4" borderId="3" xfId="0" applyNumberFormat="1" applyFill="1" applyBorder="1"/>
    <xf numFmtId="3" fontId="0" fillId="4" borderId="0" xfId="0" applyNumberFormat="1" applyFill="1"/>
    <xf numFmtId="3" fontId="0" fillId="4" borderId="0" xfId="0" applyNumberFormat="1" applyFill="1" applyBorder="1"/>
    <xf numFmtId="0" fontId="0" fillId="4" borderId="3" xfId="0" applyFill="1" applyBorder="1" applyAlignment="1">
      <alignment wrapText="1"/>
    </xf>
    <xf numFmtId="2" fontId="0" fillId="4" borderId="0" xfId="0" applyNumberFormat="1" applyFill="1" applyBorder="1"/>
    <xf numFmtId="3" fontId="0" fillId="8" borderId="0" xfId="0" applyNumberFormat="1" applyFill="1"/>
    <xf numFmtId="0" fontId="0" fillId="8" borderId="0" xfId="0" applyFill="1"/>
    <xf numFmtId="167" fontId="0" fillId="4" borderId="0" xfId="0" applyNumberFormat="1" applyFill="1" applyBorder="1"/>
    <xf numFmtId="4" fontId="0" fillId="4" borderId="0" xfId="0" applyNumberFormat="1" applyFill="1" applyBorder="1"/>
    <xf numFmtId="0" fontId="11" fillId="0" borderId="0" xfId="0" applyFont="1" applyAlignment="1">
      <alignment vertical="center" wrapText="1"/>
    </xf>
    <xf numFmtId="0" fontId="0" fillId="0" borderId="2" xfId="0" applyBorder="1" applyAlignment="1">
      <alignment horizontal="right"/>
    </xf>
    <xf numFmtId="4" fontId="0" fillId="0" borderId="2" xfId="0" applyNumberFormat="1" applyBorder="1"/>
    <xf numFmtId="164" fontId="0" fillId="0" borderId="0" xfId="0" applyNumberFormat="1" applyBorder="1"/>
    <xf numFmtId="167" fontId="0" fillId="9" borderId="0" xfId="0" applyNumberFormat="1" applyFill="1" applyBorder="1"/>
    <xf numFmtId="0" fontId="0" fillId="9" borderId="0" xfId="0" applyFill="1" applyAlignment="1">
      <alignment wrapText="1"/>
    </xf>
    <xf numFmtId="165" fontId="0" fillId="9" borderId="0" xfId="0" applyNumberFormat="1" applyFill="1" applyBorder="1"/>
    <xf numFmtId="165" fontId="0" fillId="4" borderId="0" xfId="0" applyNumberFormat="1" applyFill="1" applyBorder="1"/>
    <xf numFmtId="2" fontId="0" fillId="0" borderId="3" xfId="0" applyNumberFormat="1" applyFill="1" applyBorder="1"/>
    <xf numFmtId="2" fontId="0" fillId="0" borderId="2" xfId="0" applyNumberFormat="1" applyFill="1" applyBorder="1"/>
    <xf numFmtId="2" fontId="0" fillId="0" borderId="0" xfId="0" applyNumberFormat="1" applyFill="1"/>
    <xf numFmtId="0" fontId="0" fillId="0" borderId="0" xfId="0" applyFill="1" applyAlignment="1">
      <alignment vertical="top" wrapText="1"/>
    </xf>
    <xf numFmtId="0" fontId="5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CC"/>
      <color rgb="FFD9F4FF"/>
      <color rgb="FF12486C"/>
      <color rgb="FF65A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6</xdr:row>
      <xdr:rowOff>142875</xdr:rowOff>
    </xdr:from>
    <xdr:to>
      <xdr:col>10</xdr:col>
      <xdr:colOff>256947</xdr:colOff>
      <xdr:row>7</xdr:row>
      <xdr:rowOff>160044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C93B7F9-1A65-4E82-A21C-813870993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2286000"/>
          <a:ext cx="1761897" cy="274344"/>
        </a:xfrm>
        <a:prstGeom prst="rect">
          <a:avLst/>
        </a:prstGeom>
      </xdr:spPr>
    </xdr:pic>
    <xdr:clientData/>
  </xdr:twoCellAnchor>
  <xdr:twoCellAnchor editAs="oneCell">
    <xdr:from>
      <xdr:col>9</xdr:col>
      <xdr:colOff>1104900</xdr:colOff>
      <xdr:row>6</xdr:row>
      <xdr:rowOff>133350</xdr:rowOff>
    </xdr:from>
    <xdr:to>
      <xdr:col>11</xdr:col>
      <xdr:colOff>99197</xdr:colOff>
      <xdr:row>7</xdr:row>
      <xdr:rowOff>241967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8394B505-FFB5-4561-951B-D991B2314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150" y="2276475"/>
          <a:ext cx="1585097" cy="365792"/>
        </a:xfrm>
        <a:prstGeom prst="rect">
          <a:avLst/>
        </a:prstGeom>
      </xdr:spPr>
    </xdr:pic>
    <xdr:clientData/>
  </xdr:twoCellAnchor>
  <xdr:twoCellAnchor editAs="oneCell">
    <xdr:from>
      <xdr:col>10</xdr:col>
      <xdr:colOff>1133475</xdr:colOff>
      <xdr:row>6</xdr:row>
      <xdr:rowOff>133350</xdr:rowOff>
    </xdr:from>
    <xdr:to>
      <xdr:col>12</xdr:col>
      <xdr:colOff>143394</xdr:colOff>
      <xdr:row>9</xdr:row>
      <xdr:rowOff>13767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D0D56849-5604-46F2-BB46-B7EFC3E57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82600" y="2276475"/>
          <a:ext cx="1591194" cy="585267"/>
        </a:xfrm>
        <a:prstGeom prst="rect">
          <a:avLst/>
        </a:prstGeom>
      </xdr:spPr>
    </xdr:pic>
    <xdr:clientData/>
  </xdr:twoCellAnchor>
  <xdr:twoCellAnchor editAs="oneCell">
    <xdr:from>
      <xdr:col>11</xdr:col>
      <xdr:colOff>1162050</xdr:colOff>
      <xdr:row>6</xdr:row>
      <xdr:rowOff>133350</xdr:rowOff>
    </xdr:from>
    <xdr:to>
      <xdr:col>13</xdr:col>
      <xdr:colOff>171969</xdr:colOff>
      <xdr:row>9</xdr:row>
      <xdr:rowOff>19863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8E895E0D-809C-4B16-9902-F8FBF220B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516100" y="2276475"/>
          <a:ext cx="1591194" cy="591363"/>
        </a:xfrm>
        <a:prstGeom prst="rect">
          <a:avLst/>
        </a:prstGeom>
      </xdr:spPr>
    </xdr:pic>
    <xdr:clientData/>
  </xdr:twoCellAnchor>
  <xdr:twoCellAnchor editAs="oneCell">
    <xdr:from>
      <xdr:col>12</xdr:col>
      <xdr:colOff>1209675</xdr:colOff>
      <xdr:row>6</xdr:row>
      <xdr:rowOff>114300</xdr:rowOff>
    </xdr:from>
    <xdr:to>
      <xdr:col>14</xdr:col>
      <xdr:colOff>191019</xdr:colOff>
      <xdr:row>9</xdr:row>
      <xdr:rowOff>813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E8BADCBB-9248-4349-96DD-185C4367A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40075" y="2257425"/>
          <a:ext cx="1591194" cy="591363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1066800</xdr:colOff>
      <xdr:row>6</xdr:row>
      <xdr:rowOff>133350</xdr:rowOff>
    </xdr:from>
    <xdr:to>
      <xdr:col>15</xdr:col>
      <xdr:colOff>222275</xdr:colOff>
      <xdr:row>7</xdr:row>
      <xdr:rowOff>150519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ED0159C-4EE2-4906-9B2F-5AB04BA2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002125" y="2276475"/>
          <a:ext cx="1755800" cy="274344"/>
        </a:xfrm>
        <a:prstGeom prst="rect">
          <a:avLst/>
        </a:prstGeom>
      </xdr:spPr>
    </xdr:pic>
    <xdr:clientData/>
  </xdr:twoCellAnchor>
  <xdr:twoCellAnchor editAs="oneCell">
    <xdr:from>
      <xdr:col>16</xdr:col>
      <xdr:colOff>200025</xdr:colOff>
      <xdr:row>6</xdr:row>
      <xdr:rowOff>76200</xdr:rowOff>
    </xdr:from>
    <xdr:to>
      <xdr:col>16</xdr:col>
      <xdr:colOff>1462006</xdr:colOff>
      <xdr:row>7</xdr:row>
      <xdr:rowOff>184817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BA3C46FD-F6B6-4536-9F25-97B5509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345275" y="2219325"/>
          <a:ext cx="1261981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588065</xdr:colOff>
      <xdr:row>6</xdr:row>
      <xdr:rowOff>74543</xdr:rowOff>
    </xdr:from>
    <xdr:to>
      <xdr:col>13</xdr:col>
      <xdr:colOff>1730952</xdr:colOff>
      <xdr:row>6</xdr:row>
      <xdr:rowOff>354983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BF3C1D7-6FEA-4EDF-B7F3-C0269BFE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2239" y="2418521"/>
          <a:ext cx="1755800" cy="280440"/>
        </a:xfrm>
        <a:prstGeom prst="rect">
          <a:avLst/>
        </a:prstGeom>
      </xdr:spPr>
    </xdr:pic>
    <xdr:clientData/>
  </xdr:twoCellAnchor>
  <xdr:twoCellAnchor editAs="oneCell">
    <xdr:from>
      <xdr:col>14</xdr:col>
      <xdr:colOff>8283</xdr:colOff>
      <xdr:row>6</xdr:row>
      <xdr:rowOff>82826</xdr:rowOff>
    </xdr:from>
    <xdr:to>
      <xdr:col>14</xdr:col>
      <xdr:colOff>1745794</xdr:colOff>
      <xdr:row>7</xdr:row>
      <xdr:rowOff>24942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E9C4D8B-D8AD-4B0C-A9F2-71512A45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74718" y="2426804"/>
          <a:ext cx="1737511" cy="323116"/>
        </a:xfrm>
        <a:prstGeom prst="rect">
          <a:avLst/>
        </a:prstGeom>
      </xdr:spPr>
    </xdr:pic>
    <xdr:clientData/>
  </xdr:twoCellAnchor>
  <xdr:twoCellAnchor editAs="oneCell">
    <xdr:from>
      <xdr:col>14</xdr:col>
      <xdr:colOff>1830457</xdr:colOff>
      <xdr:row>6</xdr:row>
      <xdr:rowOff>74543</xdr:rowOff>
    </xdr:from>
    <xdr:to>
      <xdr:col>15</xdr:col>
      <xdr:colOff>1727042</xdr:colOff>
      <xdr:row>7</xdr:row>
      <xdr:rowOff>47142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DC908A96-DFE9-45B2-9758-33E130554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96892" y="2418521"/>
          <a:ext cx="1743607" cy="353599"/>
        </a:xfrm>
        <a:prstGeom prst="rect">
          <a:avLst/>
        </a:prstGeom>
      </xdr:spPr>
    </xdr:pic>
    <xdr:clientData/>
  </xdr:twoCellAnchor>
  <xdr:twoCellAnchor editAs="oneCell">
    <xdr:from>
      <xdr:col>15</xdr:col>
      <xdr:colOff>1731065</xdr:colOff>
      <xdr:row>6</xdr:row>
      <xdr:rowOff>74544</xdr:rowOff>
    </xdr:from>
    <xdr:to>
      <xdr:col>17</xdr:col>
      <xdr:colOff>4259</xdr:colOff>
      <xdr:row>7</xdr:row>
      <xdr:rowOff>22757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463B52B-6FE4-4C3C-B7FC-ECC1CA4CA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944522" y="2418522"/>
          <a:ext cx="1743607" cy="329213"/>
        </a:xfrm>
        <a:prstGeom prst="rect">
          <a:avLst/>
        </a:prstGeom>
      </xdr:spPr>
    </xdr:pic>
    <xdr:clientData/>
  </xdr:twoCellAnchor>
  <xdr:twoCellAnchor editAs="oneCell">
    <xdr:from>
      <xdr:col>18</xdr:col>
      <xdr:colOff>82827</xdr:colOff>
      <xdr:row>6</xdr:row>
      <xdr:rowOff>74543</xdr:rowOff>
    </xdr:from>
    <xdr:to>
      <xdr:col>18</xdr:col>
      <xdr:colOff>1430160</xdr:colOff>
      <xdr:row>6</xdr:row>
      <xdr:rowOff>342790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9659E89B-6539-44E8-AFCD-8FF1F4CD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79610" y="2418521"/>
          <a:ext cx="1347333" cy="268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337457</xdr:colOff>
      <xdr:row>6</xdr:row>
      <xdr:rowOff>48986</xdr:rowOff>
    </xdr:from>
    <xdr:to>
      <xdr:col>8</xdr:col>
      <xdr:colOff>243340</xdr:colOff>
      <xdr:row>7</xdr:row>
      <xdr:rowOff>160044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67ECE27-4454-4DDD-83C3-7E7743D1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0886" y="2443843"/>
          <a:ext cx="1761897" cy="274344"/>
        </a:xfrm>
        <a:prstGeom prst="rect">
          <a:avLst/>
        </a:prstGeom>
      </xdr:spPr>
    </xdr:pic>
    <xdr:clientData/>
  </xdr:twoCellAnchor>
  <xdr:twoCellAnchor editAs="oneCell">
    <xdr:from>
      <xdr:col>8</xdr:col>
      <xdr:colOff>43543</xdr:colOff>
      <xdr:row>6</xdr:row>
      <xdr:rowOff>54429</xdr:rowOff>
    </xdr:from>
    <xdr:to>
      <xdr:col>8</xdr:col>
      <xdr:colOff>970215</xdr:colOff>
      <xdr:row>7</xdr:row>
      <xdr:rowOff>135004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47AA035-D32C-43BF-B744-E514D75C6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2986" y="2449286"/>
          <a:ext cx="926672" cy="243861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6</xdr:row>
      <xdr:rowOff>65315</xdr:rowOff>
    </xdr:from>
    <xdr:to>
      <xdr:col>10</xdr:col>
      <xdr:colOff>18383</xdr:colOff>
      <xdr:row>7</xdr:row>
      <xdr:rowOff>145890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DE8AC7A-4904-4CDC-AF9C-E9DE22C7B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78144" y="2460172"/>
          <a:ext cx="1085182" cy="243861"/>
        </a:xfrm>
        <a:prstGeom prst="rect">
          <a:avLst/>
        </a:prstGeom>
      </xdr:spPr>
    </xdr:pic>
    <xdr:clientData/>
  </xdr:twoCellAnchor>
  <xdr:twoCellAnchor editAs="oneCell">
    <xdr:from>
      <xdr:col>10</xdr:col>
      <xdr:colOff>81643</xdr:colOff>
      <xdr:row>6</xdr:row>
      <xdr:rowOff>54429</xdr:rowOff>
    </xdr:from>
    <xdr:to>
      <xdr:col>10</xdr:col>
      <xdr:colOff>1008315</xdr:colOff>
      <xdr:row>7</xdr:row>
      <xdr:rowOff>135004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BA4D0BEC-8774-491C-A0F1-EF79653B4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26586" y="2449286"/>
          <a:ext cx="926672" cy="243861"/>
        </a:xfrm>
        <a:prstGeom prst="rect">
          <a:avLst/>
        </a:prstGeom>
      </xdr:spPr>
    </xdr:pic>
    <xdr:clientData/>
  </xdr:twoCellAnchor>
  <xdr:twoCellAnchor editAs="oneCell">
    <xdr:from>
      <xdr:col>11</xdr:col>
      <xdr:colOff>43542</xdr:colOff>
      <xdr:row>6</xdr:row>
      <xdr:rowOff>48985</xdr:rowOff>
    </xdr:from>
    <xdr:to>
      <xdr:col>11</xdr:col>
      <xdr:colOff>976311</xdr:colOff>
      <xdr:row>7</xdr:row>
      <xdr:rowOff>129560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582CC9EA-6A41-478B-9FEC-065C93B4A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44399" y="2443842"/>
          <a:ext cx="932769" cy="243861"/>
        </a:xfrm>
        <a:prstGeom prst="rect">
          <a:avLst/>
        </a:prstGeom>
      </xdr:spPr>
    </xdr:pic>
    <xdr:clientData/>
  </xdr:twoCellAnchor>
  <xdr:twoCellAnchor editAs="oneCell">
    <xdr:from>
      <xdr:col>13</xdr:col>
      <xdr:colOff>54429</xdr:colOff>
      <xdr:row>6</xdr:row>
      <xdr:rowOff>81643</xdr:rowOff>
    </xdr:from>
    <xdr:to>
      <xdr:col>13</xdr:col>
      <xdr:colOff>1176190</xdr:colOff>
      <xdr:row>7</xdr:row>
      <xdr:rowOff>168315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1CBEAB6-B6ED-41A5-831B-530C6E7AF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20800" y="2476500"/>
          <a:ext cx="1121761" cy="249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4</xdr:row>
      <xdr:rowOff>114300</xdr:rowOff>
    </xdr:from>
    <xdr:to>
      <xdr:col>2</xdr:col>
      <xdr:colOff>1426188</xdr:colOff>
      <xdr:row>4</xdr:row>
      <xdr:rowOff>498381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CA13521-E3AC-4DDC-9DD3-43A8356CB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5" y="1276350"/>
          <a:ext cx="1207113" cy="384081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</xdr:row>
      <xdr:rowOff>209550</xdr:rowOff>
    </xdr:from>
    <xdr:to>
      <xdr:col>1</xdr:col>
      <xdr:colOff>1357992</xdr:colOff>
      <xdr:row>4</xdr:row>
      <xdr:rowOff>380253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2ED258F3-8522-4737-8CD1-DFB2437B0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825" y="1371600"/>
          <a:ext cx="1243692" cy="170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C1" zoomScale="90" zoomScaleNormal="90" zoomScaleSheetLayoutView="80" workbookViewId="0">
      <selection activeCell="C1" sqref="A1:XFD1048576"/>
    </sheetView>
  </sheetViews>
  <sheetFormatPr defaultRowHeight="12.75" x14ac:dyDescent="0.2"/>
  <cols>
    <col min="1" max="1" width="25.7109375" customWidth="1"/>
    <col min="2" max="3" width="16.7109375" customWidth="1"/>
    <col min="4" max="4" width="21.140625" customWidth="1"/>
    <col min="5" max="12" width="16.7109375" customWidth="1"/>
    <col min="13" max="14" width="16.7109375" style="41" customWidth="1"/>
    <col min="15" max="19" width="16.7109375" customWidth="1"/>
  </cols>
  <sheetData>
    <row r="1" spans="1:19" ht="45.75" customHeight="1" x14ac:dyDescent="0.25">
      <c r="A1" s="66" t="s">
        <v>149</v>
      </c>
      <c r="B1" s="66"/>
      <c r="C1" s="66"/>
      <c r="D1" s="36"/>
      <c r="E1" s="36"/>
      <c r="F1" s="36"/>
    </row>
    <row r="2" spans="1:19" x14ac:dyDescent="0.2">
      <c r="A2" t="s">
        <v>100</v>
      </c>
    </row>
    <row r="3" spans="1:19" s="27" customFormat="1" ht="33.75" customHeight="1" x14ac:dyDescent="0.2">
      <c r="B3" s="94" t="s">
        <v>59</v>
      </c>
      <c r="C3" s="94"/>
      <c r="D3" s="94"/>
      <c r="E3" s="94"/>
      <c r="F3" s="94"/>
      <c r="G3" s="94"/>
      <c r="H3" s="94"/>
      <c r="I3" s="94" t="s">
        <v>60</v>
      </c>
      <c r="J3" s="94"/>
      <c r="K3" s="94"/>
      <c r="L3" s="94" t="s">
        <v>70</v>
      </c>
      <c r="M3" s="94"/>
      <c r="N3" s="94"/>
      <c r="O3" s="94"/>
      <c r="P3" s="94" t="s">
        <v>69</v>
      </c>
      <c r="Q3" s="94"/>
      <c r="R3" s="94"/>
      <c r="S3" s="94"/>
    </row>
    <row r="4" spans="1:19" ht="24" customHeight="1" x14ac:dyDescent="0.2">
      <c r="A4" s="6" t="s">
        <v>40</v>
      </c>
      <c r="B4" s="6" t="s">
        <v>41</v>
      </c>
      <c r="C4" s="6" t="s">
        <v>55</v>
      </c>
      <c r="D4" s="6" t="s">
        <v>43</v>
      </c>
      <c r="E4" s="6" t="s">
        <v>56</v>
      </c>
      <c r="F4" s="6" t="s">
        <v>75</v>
      </c>
      <c r="G4" s="6" t="s">
        <v>57</v>
      </c>
      <c r="H4" s="6" t="s">
        <v>58</v>
      </c>
      <c r="I4" s="6" t="s">
        <v>44</v>
      </c>
      <c r="J4" s="6" t="s">
        <v>52</v>
      </c>
      <c r="K4" s="6" t="s">
        <v>61</v>
      </c>
      <c r="L4" s="6" t="s">
        <v>62</v>
      </c>
      <c r="M4" s="6" t="s">
        <v>63</v>
      </c>
      <c r="N4" s="6" t="s">
        <v>64</v>
      </c>
      <c r="O4" s="6" t="s">
        <v>65</v>
      </c>
      <c r="P4" s="6" t="s">
        <v>66</v>
      </c>
      <c r="Q4" s="6" t="s">
        <v>67</v>
      </c>
      <c r="R4" s="6" t="s">
        <v>68</v>
      </c>
      <c r="S4" s="6" t="s">
        <v>101</v>
      </c>
    </row>
    <row r="5" spans="1:19" s="68" customFormat="1" ht="25.5" x14ac:dyDescent="0.2">
      <c r="A5" s="68" t="s">
        <v>72</v>
      </c>
      <c r="C5" s="68" t="s">
        <v>47</v>
      </c>
      <c r="D5" s="68" t="s">
        <v>48</v>
      </c>
      <c r="E5" s="68" t="s">
        <v>48</v>
      </c>
      <c r="F5" s="68" t="s">
        <v>47</v>
      </c>
      <c r="G5" s="68" t="s">
        <v>51</v>
      </c>
      <c r="H5" s="68" t="s">
        <v>76</v>
      </c>
      <c r="J5" s="68" t="s">
        <v>50</v>
      </c>
      <c r="K5" s="68" t="s">
        <v>49</v>
      </c>
      <c r="L5" s="68" t="s">
        <v>71</v>
      </c>
      <c r="M5" s="70" t="s">
        <v>71</v>
      </c>
      <c r="N5" s="70" t="s">
        <v>71</v>
      </c>
      <c r="O5" s="68" t="s">
        <v>71</v>
      </c>
      <c r="P5" s="68" t="s">
        <v>71</v>
      </c>
      <c r="Q5" s="68" t="s">
        <v>47</v>
      </c>
      <c r="R5" s="68" t="s">
        <v>71</v>
      </c>
      <c r="S5" s="69" t="s">
        <v>74</v>
      </c>
    </row>
    <row r="6" spans="1:19" ht="13.5" thickBot="1" x14ac:dyDescent="0.25">
      <c r="A6" s="11" t="s">
        <v>73</v>
      </c>
      <c r="B6" s="11">
        <v>2014</v>
      </c>
      <c r="C6" s="11" t="s">
        <v>42</v>
      </c>
      <c r="D6" t="s">
        <v>45</v>
      </c>
      <c r="E6" t="s">
        <v>45</v>
      </c>
      <c r="F6" s="11">
        <v>2015</v>
      </c>
      <c r="G6" t="s">
        <v>45</v>
      </c>
      <c r="H6" s="11">
        <v>2013</v>
      </c>
      <c r="I6" s="11">
        <v>2014</v>
      </c>
      <c r="J6" s="11">
        <v>2015</v>
      </c>
      <c r="L6">
        <v>2012</v>
      </c>
      <c r="M6" s="41">
        <v>2015</v>
      </c>
      <c r="N6" s="41">
        <v>2015</v>
      </c>
      <c r="O6">
        <v>2013</v>
      </c>
      <c r="P6">
        <v>2014</v>
      </c>
      <c r="Q6">
        <v>2014</v>
      </c>
      <c r="R6">
        <v>2014</v>
      </c>
      <c r="S6">
        <v>2014</v>
      </c>
    </row>
    <row r="7" spans="1:19" s="9" customFormat="1" ht="13.5" thickTop="1" x14ac:dyDescent="0.2">
      <c r="A7" s="10" t="s">
        <v>0</v>
      </c>
      <c r="B7" s="12">
        <v>0.73599999999999999</v>
      </c>
      <c r="C7" s="13">
        <v>3.3200355082772659</v>
      </c>
      <c r="D7" s="14">
        <v>214063173187.55969</v>
      </c>
      <c r="E7" s="14">
        <v>5498.0566301085228</v>
      </c>
      <c r="F7" s="18">
        <v>48.3</v>
      </c>
      <c r="G7" s="15">
        <v>355.346</v>
      </c>
      <c r="H7" s="20">
        <v>10.685106229105118</v>
      </c>
      <c r="I7" s="4">
        <v>38934334</v>
      </c>
      <c r="J7" s="3">
        <v>2381740</v>
      </c>
      <c r="K7" s="15">
        <v>998</v>
      </c>
      <c r="L7" s="14">
        <v>715</v>
      </c>
      <c r="M7" s="71">
        <v>0</v>
      </c>
      <c r="N7" s="71" t="s">
        <v>46</v>
      </c>
      <c r="O7" s="14">
        <v>22</v>
      </c>
      <c r="P7" s="14">
        <v>415</v>
      </c>
      <c r="Q7" s="16">
        <v>100</v>
      </c>
      <c r="R7" s="15">
        <v>415</v>
      </c>
      <c r="S7" s="15">
        <v>6859</v>
      </c>
    </row>
    <row r="8" spans="1:19" x14ac:dyDescent="0.2">
      <c r="A8" s="1" t="s">
        <v>1</v>
      </c>
      <c r="B8" s="5">
        <v>0.83599999999999997</v>
      </c>
      <c r="C8" s="7">
        <v>4.3988797819067971</v>
      </c>
      <c r="D8" s="2">
        <v>540197457443.53503</v>
      </c>
      <c r="E8" s="2">
        <v>12568.569815279661</v>
      </c>
      <c r="F8" s="19">
        <v>29.5</v>
      </c>
      <c r="G8" t="s">
        <v>46</v>
      </c>
      <c r="H8" s="21" t="s">
        <v>46</v>
      </c>
      <c r="I8" s="2">
        <v>42980026</v>
      </c>
      <c r="J8">
        <v>2736690</v>
      </c>
      <c r="K8">
        <v>4989</v>
      </c>
      <c r="L8" s="2">
        <v>328</v>
      </c>
      <c r="M8" s="72">
        <v>0</v>
      </c>
      <c r="N8" s="72">
        <v>1022</v>
      </c>
      <c r="O8" s="2">
        <v>18000</v>
      </c>
      <c r="P8" s="2">
        <v>2749</v>
      </c>
      <c r="Q8" s="17">
        <v>50.091107871720119</v>
      </c>
      <c r="R8">
        <v>5488</v>
      </c>
      <c r="S8">
        <v>5712</v>
      </c>
    </row>
    <row r="9" spans="1:19" x14ac:dyDescent="0.2">
      <c r="A9" s="1" t="s">
        <v>2</v>
      </c>
      <c r="B9" s="5">
        <v>0.93500000000000005</v>
      </c>
      <c r="C9" s="7">
        <v>2.5997024023153328</v>
      </c>
      <c r="D9" s="2">
        <v>1453770210672.0427</v>
      </c>
      <c r="E9" s="2">
        <v>61886.958785456649</v>
      </c>
      <c r="F9" s="19">
        <v>28.9</v>
      </c>
      <c r="G9">
        <v>3970.9</v>
      </c>
      <c r="H9" s="21">
        <v>7.6696919327112312</v>
      </c>
      <c r="I9" s="2">
        <v>23490736</v>
      </c>
      <c r="J9">
        <v>7682300</v>
      </c>
      <c r="K9">
        <v>25760</v>
      </c>
      <c r="L9" s="2">
        <v>315000</v>
      </c>
      <c r="M9" s="72">
        <v>191056</v>
      </c>
      <c r="N9" s="72">
        <v>3947</v>
      </c>
      <c r="O9" s="2">
        <v>2200</v>
      </c>
      <c r="P9" s="2">
        <v>3573</v>
      </c>
      <c r="Q9" s="17">
        <v>77.555893205990884</v>
      </c>
      <c r="R9">
        <v>4607</v>
      </c>
      <c r="S9">
        <v>7142</v>
      </c>
    </row>
    <row r="10" spans="1:19" x14ac:dyDescent="0.2">
      <c r="A10" s="1" t="s">
        <v>3</v>
      </c>
      <c r="B10" s="5">
        <v>0.88500000000000001</v>
      </c>
      <c r="C10" s="7">
        <v>1.2728277286256002</v>
      </c>
      <c r="D10" s="2">
        <v>436343622435.16925</v>
      </c>
      <c r="E10" s="2">
        <v>51127.076155812116</v>
      </c>
      <c r="F10" s="19">
        <v>28.6</v>
      </c>
      <c r="G10">
        <v>3293.6880000000001</v>
      </c>
      <c r="H10" s="21">
        <v>11.240323803565017</v>
      </c>
      <c r="I10" s="2">
        <v>8534492</v>
      </c>
      <c r="J10">
        <v>82531</v>
      </c>
      <c r="K10">
        <v>0</v>
      </c>
      <c r="L10" s="2">
        <v>704</v>
      </c>
      <c r="M10" s="72">
        <v>0</v>
      </c>
      <c r="N10" s="72">
        <v>1773</v>
      </c>
      <c r="O10" s="2">
        <v>7200</v>
      </c>
      <c r="P10" s="2">
        <v>7185</v>
      </c>
      <c r="Q10" s="17">
        <v>91.226510919248355</v>
      </c>
      <c r="R10">
        <v>7876</v>
      </c>
      <c r="S10">
        <v>4085</v>
      </c>
    </row>
    <row r="11" spans="1:19" x14ac:dyDescent="0.2">
      <c r="A11" s="1" t="s">
        <v>4</v>
      </c>
      <c r="B11" s="5">
        <v>0.89</v>
      </c>
      <c r="C11" s="7">
        <v>1.1139690250651768</v>
      </c>
      <c r="D11" s="2">
        <v>533382785676.06421</v>
      </c>
      <c r="E11" s="2">
        <v>47516.521136408817</v>
      </c>
      <c r="F11" s="19">
        <v>21.1</v>
      </c>
      <c r="G11">
        <v>3519.2687999999998</v>
      </c>
      <c r="H11" s="21">
        <v>8.0235388045949243</v>
      </c>
      <c r="I11" s="2">
        <v>11225207</v>
      </c>
      <c r="J11">
        <v>30280</v>
      </c>
      <c r="K11">
        <v>66.5</v>
      </c>
      <c r="L11" s="2" t="s">
        <v>46</v>
      </c>
      <c r="M11" s="72">
        <v>0</v>
      </c>
      <c r="N11" s="72">
        <v>1805</v>
      </c>
      <c r="O11" s="2">
        <v>2400</v>
      </c>
      <c r="P11" s="2">
        <v>4952</v>
      </c>
      <c r="Q11" s="17">
        <v>67.548765516300648</v>
      </c>
      <c r="R11">
        <v>7331</v>
      </c>
      <c r="S11">
        <v>4660</v>
      </c>
    </row>
    <row r="12" spans="1:19" x14ac:dyDescent="0.2">
      <c r="A12" s="1" t="s">
        <v>5</v>
      </c>
      <c r="B12" s="5">
        <v>0.73253032600000001</v>
      </c>
      <c r="C12" s="7">
        <v>0.83495267519093663</v>
      </c>
      <c r="D12" s="2">
        <v>18344278252.611588</v>
      </c>
      <c r="E12" s="2">
        <v>4805.2439474625862</v>
      </c>
      <c r="F12" s="19" t="s">
        <v>46</v>
      </c>
      <c r="G12">
        <v>478.983</v>
      </c>
      <c r="H12" s="21">
        <v>5.6753250544691154</v>
      </c>
      <c r="I12" s="2">
        <v>3817554</v>
      </c>
      <c r="J12">
        <v>51200</v>
      </c>
      <c r="K12">
        <v>20</v>
      </c>
      <c r="L12" s="2">
        <v>798</v>
      </c>
      <c r="M12" s="72">
        <v>0</v>
      </c>
      <c r="N12" s="72">
        <v>1408</v>
      </c>
      <c r="O12" s="2">
        <v>397</v>
      </c>
      <c r="P12" s="2">
        <v>793</v>
      </c>
      <c r="Q12" s="17">
        <v>100</v>
      </c>
      <c r="R12">
        <v>793</v>
      </c>
      <c r="S12">
        <v>660</v>
      </c>
    </row>
    <row r="13" spans="1:19" x14ac:dyDescent="0.2">
      <c r="A13" s="1" t="s">
        <v>6</v>
      </c>
      <c r="B13" s="5">
        <v>0.755</v>
      </c>
      <c r="C13" s="7">
        <v>3.227868430472884</v>
      </c>
      <c r="D13" s="2">
        <v>2346118175194.2622</v>
      </c>
      <c r="E13" s="2">
        <v>11384.618136944808</v>
      </c>
      <c r="F13" s="19">
        <v>23.8</v>
      </c>
      <c r="G13">
        <v>578.52169600000002</v>
      </c>
      <c r="H13" s="21">
        <v>10.628498116793999</v>
      </c>
      <c r="I13" s="2">
        <v>206077898</v>
      </c>
      <c r="J13">
        <v>8358140</v>
      </c>
      <c r="K13">
        <v>7491</v>
      </c>
      <c r="L13" s="2">
        <v>399400</v>
      </c>
      <c r="M13" s="72">
        <v>0</v>
      </c>
      <c r="N13" s="72">
        <v>10379</v>
      </c>
      <c r="O13" s="2">
        <v>8500</v>
      </c>
      <c r="P13" s="2">
        <v>25507</v>
      </c>
      <c r="Q13" s="17">
        <v>75.248547069062155</v>
      </c>
      <c r="R13">
        <v>33897</v>
      </c>
      <c r="S13">
        <v>28451</v>
      </c>
    </row>
    <row r="14" spans="1:19" x14ac:dyDescent="0.2">
      <c r="A14" s="1" t="s">
        <v>7</v>
      </c>
      <c r="B14" s="5">
        <v>0.91300000000000003</v>
      </c>
      <c r="C14" s="7">
        <v>2.5584989192675067</v>
      </c>
      <c r="D14" s="2">
        <v>1786655064509.5295</v>
      </c>
      <c r="E14" s="2">
        <v>50271.074871388817</v>
      </c>
      <c r="F14" s="19">
        <v>28.2</v>
      </c>
      <c r="G14">
        <v>2842</v>
      </c>
      <c r="H14" s="21">
        <v>5.8633893888318989</v>
      </c>
      <c r="I14" s="2">
        <v>35540419</v>
      </c>
      <c r="J14">
        <v>9093510</v>
      </c>
      <c r="K14">
        <v>202080</v>
      </c>
      <c r="L14" s="2">
        <v>24900</v>
      </c>
      <c r="M14" s="72">
        <v>26000</v>
      </c>
      <c r="N14" s="72">
        <v>3276</v>
      </c>
      <c r="O14" s="2">
        <v>1800</v>
      </c>
      <c r="P14" s="2">
        <v>7723</v>
      </c>
      <c r="Q14" s="17">
        <v>60.667714061272584</v>
      </c>
      <c r="R14">
        <v>12730</v>
      </c>
      <c r="S14">
        <v>17002</v>
      </c>
    </row>
    <row r="15" spans="1:19" x14ac:dyDescent="0.2">
      <c r="A15" s="1" t="s">
        <v>8</v>
      </c>
      <c r="B15" s="5">
        <v>0.83199999999999996</v>
      </c>
      <c r="C15" s="7">
        <v>4.6341439507032076</v>
      </c>
      <c r="D15" s="2">
        <v>258061522886.54544</v>
      </c>
      <c r="E15" s="2">
        <v>14528.325811268187</v>
      </c>
      <c r="F15" s="19">
        <v>35.5</v>
      </c>
      <c r="G15">
        <v>898.83759999999995</v>
      </c>
      <c r="H15" s="21">
        <v>9.8803230179137511</v>
      </c>
      <c r="I15" s="2">
        <v>17762647</v>
      </c>
      <c r="J15">
        <v>743532</v>
      </c>
      <c r="K15">
        <v>6435</v>
      </c>
      <c r="L15" s="2">
        <v>9429</v>
      </c>
      <c r="M15" s="72">
        <v>0</v>
      </c>
      <c r="N15" s="72">
        <v>684</v>
      </c>
      <c r="O15" s="2">
        <v>6012</v>
      </c>
      <c r="P15" s="2">
        <v>679</v>
      </c>
      <c r="Q15" s="17">
        <v>62.928637627432806</v>
      </c>
      <c r="R15">
        <v>1079</v>
      </c>
      <c r="S15">
        <v>3172</v>
      </c>
    </row>
    <row r="16" spans="1:19" x14ac:dyDescent="0.2">
      <c r="A16" s="1" t="s">
        <v>9</v>
      </c>
      <c r="B16" s="5">
        <v>0.72699999999999998</v>
      </c>
      <c r="C16" s="7">
        <v>8.5802644039444864</v>
      </c>
      <c r="D16" s="2">
        <v>10360105247908.324</v>
      </c>
      <c r="E16" s="2">
        <v>7593.8818913472587</v>
      </c>
      <c r="F16" s="19">
        <v>43.9</v>
      </c>
      <c r="G16">
        <v>668.1</v>
      </c>
      <c r="H16" s="21">
        <v>5.3026305382521697</v>
      </c>
      <c r="I16" s="2">
        <v>1364270000</v>
      </c>
      <c r="J16">
        <v>9388211</v>
      </c>
      <c r="K16">
        <v>14500</v>
      </c>
      <c r="L16" s="2">
        <v>393000</v>
      </c>
      <c r="M16" s="72">
        <v>6111051</v>
      </c>
      <c r="N16" s="72">
        <v>658083</v>
      </c>
      <c r="O16" s="2">
        <v>220000</v>
      </c>
      <c r="P16" s="2">
        <v>772184</v>
      </c>
      <c r="Q16" s="17">
        <v>93.859958332219122</v>
      </c>
      <c r="R16">
        <v>822698</v>
      </c>
      <c r="S16">
        <v>740380</v>
      </c>
    </row>
    <row r="17" spans="1:19" x14ac:dyDescent="0.2">
      <c r="A17" s="1" t="s">
        <v>10</v>
      </c>
      <c r="B17" s="5">
        <v>0.72</v>
      </c>
      <c r="C17" s="7">
        <v>4.818809303768754</v>
      </c>
      <c r="D17" s="2">
        <v>377739622865.83795</v>
      </c>
      <c r="E17" s="2">
        <v>7903.925773116468</v>
      </c>
      <c r="F17" s="19">
        <v>37.299999999999997</v>
      </c>
      <c r="G17" t="s">
        <v>46</v>
      </c>
      <c r="H17" s="21">
        <v>18.393986769783723</v>
      </c>
      <c r="I17" s="2">
        <v>47791393</v>
      </c>
      <c r="J17">
        <v>1109500</v>
      </c>
      <c r="K17">
        <v>3208</v>
      </c>
      <c r="L17" s="2">
        <v>95</v>
      </c>
      <c r="M17" s="72">
        <v>4730</v>
      </c>
      <c r="N17" s="72">
        <v>3281</v>
      </c>
      <c r="O17" s="2">
        <v>4.0650000000000004</v>
      </c>
      <c r="P17" s="2">
        <v>297</v>
      </c>
      <c r="Q17" s="17">
        <v>24.586092715231789</v>
      </c>
      <c r="R17">
        <v>1208</v>
      </c>
      <c r="S17">
        <v>4428</v>
      </c>
    </row>
    <row r="18" spans="1:19" x14ac:dyDescent="0.2">
      <c r="A18" s="1" t="s">
        <v>11</v>
      </c>
      <c r="B18" s="5">
        <v>0.87</v>
      </c>
      <c r="C18" s="7">
        <v>0.94808643596912534</v>
      </c>
      <c r="D18" s="2">
        <v>205522871251.35492</v>
      </c>
      <c r="E18" s="2">
        <v>19553.929945481046</v>
      </c>
      <c r="F18" s="19">
        <v>37.4</v>
      </c>
      <c r="G18">
        <v>1036.77</v>
      </c>
      <c r="H18" s="21">
        <v>7.0548229558149975</v>
      </c>
      <c r="I18" s="2">
        <v>10510566</v>
      </c>
      <c r="J18">
        <v>77230</v>
      </c>
      <c r="K18">
        <v>0</v>
      </c>
      <c r="L18" s="2" t="s">
        <v>46</v>
      </c>
      <c r="M18" s="72">
        <v>4088</v>
      </c>
      <c r="N18" s="72">
        <v>3872</v>
      </c>
      <c r="O18" s="2">
        <v>1000</v>
      </c>
      <c r="P18" s="2">
        <v>5006</v>
      </c>
      <c r="Q18" s="17">
        <v>93.395522388059703</v>
      </c>
      <c r="R18">
        <v>5360</v>
      </c>
      <c r="S18">
        <v>7154</v>
      </c>
    </row>
    <row r="19" spans="1:19" x14ac:dyDescent="0.2">
      <c r="A19" s="1" t="s">
        <v>12</v>
      </c>
      <c r="B19" s="5">
        <v>0.69</v>
      </c>
      <c r="C19" s="7">
        <v>2.69236258980618</v>
      </c>
      <c r="D19" s="2">
        <v>286538047765.90405</v>
      </c>
      <c r="E19" s="2">
        <v>3198.6950584424353</v>
      </c>
      <c r="F19" s="19">
        <v>38.9</v>
      </c>
      <c r="G19" t="s">
        <v>46</v>
      </c>
      <c r="H19" s="21">
        <v>11.356070602404172</v>
      </c>
      <c r="I19" s="2">
        <v>89579670</v>
      </c>
      <c r="J19">
        <v>995450</v>
      </c>
      <c r="K19">
        <v>2450</v>
      </c>
      <c r="L19" s="2">
        <v>125</v>
      </c>
      <c r="M19" s="72">
        <v>44</v>
      </c>
      <c r="N19" s="72">
        <v>487</v>
      </c>
      <c r="O19" s="2">
        <v>800</v>
      </c>
      <c r="P19" s="2">
        <v>510</v>
      </c>
      <c r="Q19" s="17">
        <v>7.8643022359290677</v>
      </c>
      <c r="R19">
        <v>6485</v>
      </c>
      <c r="S19">
        <v>10930</v>
      </c>
    </row>
    <row r="20" spans="1:19" x14ac:dyDescent="0.2">
      <c r="A20" s="1" t="s">
        <v>13</v>
      </c>
      <c r="B20" s="5">
        <v>0.88300000000000001</v>
      </c>
      <c r="C20" s="7">
        <v>0.54026051970035671</v>
      </c>
      <c r="D20" s="2">
        <v>270673584161.51712</v>
      </c>
      <c r="E20" s="2">
        <v>49541.288221441908</v>
      </c>
      <c r="F20" s="19">
        <v>27</v>
      </c>
      <c r="G20">
        <v>3340.7831999999999</v>
      </c>
      <c r="H20" s="21">
        <v>6.4215799291420534</v>
      </c>
      <c r="I20" s="2">
        <v>5463596</v>
      </c>
      <c r="J20">
        <v>303890</v>
      </c>
      <c r="K20">
        <v>1250</v>
      </c>
      <c r="L20" s="2" t="s">
        <v>46</v>
      </c>
      <c r="M20" s="72">
        <v>0</v>
      </c>
      <c r="N20" s="72">
        <v>1224</v>
      </c>
      <c r="O20" s="2">
        <v>2350</v>
      </c>
      <c r="P20" s="2">
        <v>2545</v>
      </c>
      <c r="Q20" s="17">
        <v>66.850538481744167</v>
      </c>
      <c r="R20">
        <v>3807</v>
      </c>
      <c r="S20">
        <v>1875</v>
      </c>
    </row>
    <row r="21" spans="1:19" x14ac:dyDescent="0.2">
      <c r="A21" s="1" t="s">
        <v>14</v>
      </c>
      <c r="B21" s="5">
        <v>0.88800000000000001</v>
      </c>
      <c r="C21" s="7">
        <v>1.0127255219403111</v>
      </c>
      <c r="D21" s="2">
        <v>2829192039171.8403</v>
      </c>
      <c r="E21" s="2">
        <v>42732.566502809306</v>
      </c>
      <c r="F21" s="19">
        <v>19.399999999999999</v>
      </c>
      <c r="G21">
        <v>2970.6432</v>
      </c>
      <c r="H21" s="21">
        <v>9.7009374319463184</v>
      </c>
      <c r="I21" s="2">
        <v>66206930</v>
      </c>
      <c r="J21">
        <v>547557</v>
      </c>
      <c r="K21">
        <v>4853</v>
      </c>
      <c r="L21" s="2" t="s">
        <v>46</v>
      </c>
      <c r="M21" s="72">
        <v>0</v>
      </c>
      <c r="N21" s="72">
        <v>3873</v>
      </c>
      <c r="O21" s="2">
        <v>3900</v>
      </c>
      <c r="P21" s="2">
        <v>10645</v>
      </c>
      <c r="Q21" s="17">
        <v>65.941894319519307</v>
      </c>
      <c r="R21">
        <v>16143</v>
      </c>
      <c r="S21">
        <v>14472</v>
      </c>
    </row>
    <row r="22" spans="1:19" x14ac:dyDescent="0.2">
      <c r="A22" s="1" t="s">
        <v>15</v>
      </c>
      <c r="B22" s="5">
        <v>0.91600000000000004</v>
      </c>
      <c r="C22" s="7">
        <v>1.9534846907433319</v>
      </c>
      <c r="D22" s="2">
        <v>3852556169656.0142</v>
      </c>
      <c r="E22" s="2">
        <v>47627.392078317382</v>
      </c>
      <c r="F22" s="19">
        <v>30.8</v>
      </c>
      <c r="G22">
        <v>3007.5455999999999</v>
      </c>
      <c r="H22" s="21">
        <v>10.928209135071306</v>
      </c>
      <c r="I22" s="2">
        <v>80889505</v>
      </c>
      <c r="J22">
        <v>348540</v>
      </c>
      <c r="K22">
        <v>2389</v>
      </c>
      <c r="L22" s="2">
        <v>47</v>
      </c>
      <c r="M22" s="72">
        <v>3843</v>
      </c>
      <c r="N22" s="72">
        <v>14460</v>
      </c>
      <c r="O22" s="2">
        <v>6500</v>
      </c>
      <c r="P22" s="2">
        <v>29881</v>
      </c>
      <c r="Q22" s="17">
        <v>69.582935519176587</v>
      </c>
      <c r="R22">
        <v>42943</v>
      </c>
      <c r="S22">
        <v>42514</v>
      </c>
    </row>
    <row r="23" spans="1:19" x14ac:dyDescent="0.2">
      <c r="A23" s="1" t="s">
        <v>16</v>
      </c>
      <c r="B23" s="5">
        <v>0.82799999999999996</v>
      </c>
      <c r="C23" s="7">
        <v>1.2556788361908615</v>
      </c>
      <c r="D23" s="2">
        <v>137103927312.97278</v>
      </c>
      <c r="E23" s="2">
        <v>13902.704674244702</v>
      </c>
      <c r="F23" s="19">
        <v>31.1</v>
      </c>
      <c r="G23">
        <v>824.94719999999995</v>
      </c>
      <c r="H23" s="21">
        <v>10.007686751032338</v>
      </c>
      <c r="I23" s="2">
        <v>9861673</v>
      </c>
      <c r="J23">
        <v>90530</v>
      </c>
      <c r="K23">
        <v>0</v>
      </c>
      <c r="L23" s="2" t="s">
        <v>46</v>
      </c>
      <c r="M23" s="72">
        <v>0</v>
      </c>
      <c r="N23" s="72">
        <v>1317</v>
      </c>
      <c r="O23" s="2">
        <v>500</v>
      </c>
      <c r="P23" s="2">
        <v>974</v>
      </c>
      <c r="Q23" s="17">
        <v>84.548611111111114</v>
      </c>
      <c r="R23">
        <v>1152</v>
      </c>
      <c r="S23">
        <v>2400</v>
      </c>
    </row>
    <row r="24" spans="1:19" x14ac:dyDescent="0.2">
      <c r="A24" s="1" t="s">
        <v>17</v>
      </c>
      <c r="B24" s="5">
        <v>0.60899999999999999</v>
      </c>
      <c r="C24" s="7">
        <v>7.2591311805096694</v>
      </c>
      <c r="D24" s="2">
        <v>2066902397333.2637</v>
      </c>
      <c r="E24" s="2">
        <v>1595.7043867870475</v>
      </c>
      <c r="F24" s="19">
        <v>24.2</v>
      </c>
      <c r="G24">
        <v>156</v>
      </c>
      <c r="H24" s="21">
        <v>8.3979022539515373</v>
      </c>
      <c r="I24" s="2">
        <v>1295291543</v>
      </c>
      <c r="J24">
        <v>2973190</v>
      </c>
      <c r="K24">
        <v>7000</v>
      </c>
      <c r="L24" s="2">
        <v>91974</v>
      </c>
      <c r="M24" s="72">
        <v>54548</v>
      </c>
      <c r="N24" s="72">
        <v>105639</v>
      </c>
      <c r="O24" s="2">
        <v>16000</v>
      </c>
      <c r="P24" s="2">
        <v>37045</v>
      </c>
      <c r="Q24" s="17">
        <v>42.438024103010584</v>
      </c>
      <c r="R24">
        <v>87292</v>
      </c>
      <c r="S24">
        <v>84139</v>
      </c>
    </row>
    <row r="25" spans="1:19" x14ac:dyDescent="0.2">
      <c r="A25" s="1" t="s">
        <v>18</v>
      </c>
      <c r="B25" s="5">
        <v>0.76600000000000001</v>
      </c>
      <c r="C25" s="7">
        <v>0.71075927281761442</v>
      </c>
      <c r="D25" s="2">
        <v>415338504536.2569</v>
      </c>
      <c r="E25" s="2">
        <v>5315.0644540745616</v>
      </c>
      <c r="F25" s="19">
        <v>40.700000000000003</v>
      </c>
      <c r="G25" t="s">
        <v>46</v>
      </c>
      <c r="H25" s="21">
        <v>5.4125241312391648</v>
      </c>
      <c r="I25" s="2">
        <v>78143644</v>
      </c>
      <c r="J25">
        <v>1628550</v>
      </c>
      <c r="K25">
        <v>2440</v>
      </c>
      <c r="L25" s="2">
        <v>17500</v>
      </c>
      <c r="M25" s="72">
        <v>952</v>
      </c>
      <c r="N25" s="72">
        <v>1021</v>
      </c>
      <c r="O25" s="2">
        <v>2800</v>
      </c>
      <c r="P25" s="2">
        <v>2724</v>
      </c>
      <c r="Q25" s="17">
        <v>16.679933868103607</v>
      </c>
      <c r="R25">
        <v>16331</v>
      </c>
      <c r="S25">
        <v>19167</v>
      </c>
    </row>
    <row r="26" spans="1:19" x14ac:dyDescent="0.2">
      <c r="A26" s="1" t="s">
        <v>19</v>
      </c>
      <c r="B26" s="5">
        <v>0.873</v>
      </c>
      <c r="C26" s="7">
        <v>-0.51947670909629262</v>
      </c>
      <c r="D26" s="2">
        <v>2144338185064.603</v>
      </c>
      <c r="E26" s="2">
        <v>34960.295021364771</v>
      </c>
      <c r="F26" s="19">
        <v>23.9</v>
      </c>
      <c r="G26">
        <v>2366.3663999999999</v>
      </c>
      <c r="H26" s="21">
        <v>13.089561043662339</v>
      </c>
      <c r="I26" s="2">
        <v>61336387</v>
      </c>
      <c r="J26">
        <v>294140</v>
      </c>
      <c r="K26">
        <v>7600</v>
      </c>
      <c r="L26" s="2">
        <v>0</v>
      </c>
      <c r="M26" s="72">
        <v>0</v>
      </c>
      <c r="N26" s="72">
        <v>2384</v>
      </c>
      <c r="O26" s="2">
        <v>6000</v>
      </c>
      <c r="P26" s="2">
        <v>6514</v>
      </c>
      <c r="Q26" s="17">
        <v>27.469005650670493</v>
      </c>
      <c r="R26">
        <v>23714</v>
      </c>
      <c r="S26">
        <v>23310</v>
      </c>
    </row>
    <row r="27" spans="1:19" x14ac:dyDescent="0.2">
      <c r="A27" s="1" t="s">
        <v>20</v>
      </c>
      <c r="B27" s="5">
        <v>0.89100000000000001</v>
      </c>
      <c r="C27" s="7">
        <v>1.4923766205252575</v>
      </c>
      <c r="D27" s="2">
        <v>4601461206885.0781</v>
      </c>
      <c r="E27" s="2">
        <v>36194.415613442725</v>
      </c>
      <c r="F27" s="19">
        <v>25.7</v>
      </c>
      <c r="G27">
        <v>2645.98</v>
      </c>
      <c r="H27" s="21">
        <v>9.9541143028072074</v>
      </c>
      <c r="I27" s="2">
        <v>127131800</v>
      </c>
      <c r="J27">
        <v>364560</v>
      </c>
      <c r="K27">
        <v>29751</v>
      </c>
      <c r="L27" s="2">
        <v>0</v>
      </c>
      <c r="M27" s="72">
        <v>0</v>
      </c>
      <c r="N27" s="72">
        <v>50306</v>
      </c>
      <c r="O27" s="2">
        <v>8200</v>
      </c>
      <c r="P27" s="2">
        <v>84987</v>
      </c>
      <c r="Q27" s="17">
        <v>76.795944553882862</v>
      </c>
      <c r="R27">
        <v>110666</v>
      </c>
      <c r="S27">
        <v>72900</v>
      </c>
    </row>
    <row r="28" spans="1:19" x14ac:dyDescent="0.2">
      <c r="A28" s="1" t="s">
        <v>21</v>
      </c>
      <c r="B28" s="5">
        <v>0.78800000000000003</v>
      </c>
      <c r="C28" s="7">
        <v>6.0200000000098752</v>
      </c>
      <c r="D28" s="2">
        <v>212247913268.30429</v>
      </c>
      <c r="E28" s="2">
        <v>12276.392537956654</v>
      </c>
      <c r="F28" s="19">
        <v>29.5</v>
      </c>
      <c r="G28">
        <v>441.03800000000001</v>
      </c>
      <c r="H28" s="21">
        <v>4.973562244577348</v>
      </c>
      <c r="I28" s="2">
        <v>17289111</v>
      </c>
      <c r="J28">
        <v>2699700</v>
      </c>
      <c r="K28">
        <v>0</v>
      </c>
      <c r="L28" s="2">
        <v>16030</v>
      </c>
      <c r="M28" s="72">
        <v>16030</v>
      </c>
      <c r="N28" s="72">
        <v>15205</v>
      </c>
      <c r="O28" s="2">
        <v>870</v>
      </c>
      <c r="P28" s="2">
        <v>3526</v>
      </c>
      <c r="Q28" s="17">
        <v>95.789187720728066</v>
      </c>
      <c r="R28">
        <v>3681</v>
      </c>
      <c r="S28">
        <v>3113</v>
      </c>
    </row>
    <row r="29" spans="1:19" x14ac:dyDescent="0.2">
      <c r="A29" s="1" t="s">
        <v>22</v>
      </c>
      <c r="B29" s="5">
        <v>0.75600000000000001</v>
      </c>
      <c r="C29" s="7">
        <v>3.3355548236567953</v>
      </c>
      <c r="D29" s="2">
        <v>1282719954861.7642</v>
      </c>
      <c r="E29" s="2">
        <v>10230.182502849138</v>
      </c>
      <c r="F29" s="19">
        <v>36.4</v>
      </c>
      <c r="G29">
        <v>408.47</v>
      </c>
      <c r="H29" s="21">
        <v>10.450899688279096</v>
      </c>
      <c r="I29" s="2">
        <v>125385833</v>
      </c>
      <c r="J29">
        <v>1943950</v>
      </c>
      <c r="K29">
        <v>9330</v>
      </c>
      <c r="L29" s="2">
        <v>7750</v>
      </c>
      <c r="M29" s="72">
        <v>3113</v>
      </c>
      <c r="N29" s="72">
        <v>4961</v>
      </c>
      <c r="O29" s="2">
        <v>6400</v>
      </c>
      <c r="P29" s="2">
        <v>5684</v>
      </c>
      <c r="Q29" s="17">
        <v>29.923664122137406</v>
      </c>
      <c r="R29">
        <v>18995</v>
      </c>
      <c r="S29">
        <v>26620</v>
      </c>
    </row>
    <row r="30" spans="1:19" x14ac:dyDescent="0.2">
      <c r="A30" s="1" t="s">
        <v>23</v>
      </c>
      <c r="B30" s="5">
        <v>0.92200000000000004</v>
      </c>
      <c r="C30" s="7">
        <v>0.25936313155991686</v>
      </c>
      <c r="D30" s="2">
        <v>869508125480.25525</v>
      </c>
      <c r="E30" s="2">
        <v>51590.048920214955</v>
      </c>
      <c r="F30" s="19">
        <v>22.3</v>
      </c>
      <c r="G30">
        <v>3760.7712000000001</v>
      </c>
      <c r="H30" s="21">
        <v>9.8509872393514897</v>
      </c>
      <c r="I30" s="2">
        <v>16854183</v>
      </c>
      <c r="J30">
        <v>33670</v>
      </c>
      <c r="K30">
        <v>451</v>
      </c>
      <c r="L30" s="2">
        <v>0</v>
      </c>
      <c r="M30" s="72">
        <v>0</v>
      </c>
      <c r="N30" s="72">
        <v>4481</v>
      </c>
      <c r="O30" s="2">
        <v>600</v>
      </c>
      <c r="P30" s="2">
        <v>6839</v>
      </c>
      <c r="Q30" s="17">
        <v>98.20505456634119</v>
      </c>
      <c r="R30">
        <v>6964</v>
      </c>
      <c r="S30">
        <v>3934</v>
      </c>
    </row>
    <row r="31" spans="1:19" x14ac:dyDescent="0.2">
      <c r="A31" s="1" t="s">
        <v>24</v>
      </c>
      <c r="B31" s="5">
        <v>0.91349765599999999</v>
      </c>
      <c r="C31" s="7">
        <v>2.07815124</v>
      </c>
      <c r="D31" s="2">
        <v>188385000000</v>
      </c>
      <c r="E31" s="2">
        <v>42408.964139999996</v>
      </c>
      <c r="F31" s="19">
        <v>26.6</v>
      </c>
      <c r="G31">
        <v>2253.9479999999999</v>
      </c>
      <c r="H31" s="21">
        <v>7.6770973566762839</v>
      </c>
      <c r="I31" s="2">
        <v>4509700</v>
      </c>
      <c r="J31">
        <v>263310</v>
      </c>
      <c r="K31">
        <v>15134</v>
      </c>
      <c r="L31" s="2">
        <v>1320</v>
      </c>
      <c r="M31" s="72">
        <v>1334</v>
      </c>
      <c r="N31" s="72">
        <v>28</v>
      </c>
      <c r="O31" s="2">
        <v>175</v>
      </c>
      <c r="P31" s="2">
        <v>594</v>
      </c>
      <c r="Q31" s="17">
        <v>69.150174621653079</v>
      </c>
      <c r="R31">
        <v>859</v>
      </c>
      <c r="S31">
        <v>1114</v>
      </c>
    </row>
    <row r="32" spans="1:19" x14ac:dyDescent="0.2">
      <c r="A32" s="1" t="s">
        <v>25</v>
      </c>
      <c r="B32" s="5">
        <v>0.84299999999999997</v>
      </c>
      <c r="C32" s="7">
        <v>3.0768099690295401</v>
      </c>
      <c r="D32" s="2">
        <v>548003360278.96655</v>
      </c>
      <c r="E32" s="2">
        <v>14422.838020730454</v>
      </c>
      <c r="F32" s="19">
        <v>32</v>
      </c>
      <c r="G32">
        <v>976.70299999999997</v>
      </c>
      <c r="H32" s="21">
        <v>9.0336530552508592</v>
      </c>
      <c r="I32" s="2">
        <v>37995529</v>
      </c>
      <c r="J32">
        <v>306210</v>
      </c>
      <c r="K32">
        <v>440</v>
      </c>
      <c r="L32" s="2">
        <v>0</v>
      </c>
      <c r="M32" s="72">
        <v>12915</v>
      </c>
      <c r="N32" s="72">
        <v>13387</v>
      </c>
      <c r="O32" s="2">
        <v>1900</v>
      </c>
      <c r="P32" s="2">
        <v>5067</v>
      </c>
      <c r="Q32" s="17">
        <v>59.207758822154709</v>
      </c>
      <c r="R32">
        <v>8558</v>
      </c>
      <c r="S32">
        <v>12955</v>
      </c>
    </row>
    <row r="33" spans="1:19" x14ac:dyDescent="0.2">
      <c r="A33" s="1" t="s">
        <v>26</v>
      </c>
      <c r="B33" s="5">
        <v>0.79300000000000004</v>
      </c>
      <c r="C33" s="7">
        <v>1.3958849489817908</v>
      </c>
      <c r="D33" s="2">
        <v>199043652215.45444</v>
      </c>
      <c r="E33" s="2">
        <v>9996.6702927430015</v>
      </c>
      <c r="F33" s="19">
        <v>35.6</v>
      </c>
      <c r="G33">
        <v>574.28800000000001</v>
      </c>
      <c r="H33" s="21">
        <v>11.628763669558053</v>
      </c>
      <c r="I33" s="2">
        <v>19910995</v>
      </c>
      <c r="J33">
        <v>230030</v>
      </c>
      <c r="K33">
        <v>225</v>
      </c>
      <c r="L33" s="2">
        <v>0</v>
      </c>
      <c r="M33" s="72">
        <v>0</v>
      </c>
      <c r="N33" s="72">
        <v>15</v>
      </c>
      <c r="O33" s="2">
        <v>2000</v>
      </c>
      <c r="P33" s="2">
        <v>1845</v>
      </c>
      <c r="Q33" s="17">
        <v>58.423052564914499</v>
      </c>
      <c r="R33">
        <v>3158</v>
      </c>
      <c r="S33">
        <v>4085</v>
      </c>
    </row>
    <row r="34" spans="1:19" x14ac:dyDescent="0.2">
      <c r="A34" s="1" t="s">
        <v>27</v>
      </c>
      <c r="B34" s="5">
        <v>0.79800000000000004</v>
      </c>
      <c r="C34" s="7">
        <v>2.830946474515295</v>
      </c>
      <c r="D34" s="2">
        <v>1860597922763.4431</v>
      </c>
      <c r="E34" s="2">
        <v>12735.9184024927</v>
      </c>
      <c r="F34" s="19">
        <v>36.299999999999997</v>
      </c>
      <c r="G34">
        <v>458.27699999999999</v>
      </c>
      <c r="H34" s="21">
        <v>4.936930039957045</v>
      </c>
      <c r="I34" s="2">
        <v>143819569</v>
      </c>
      <c r="J34">
        <v>16376870</v>
      </c>
      <c r="K34">
        <v>37653</v>
      </c>
      <c r="L34" s="2">
        <v>64000</v>
      </c>
      <c r="M34" s="72">
        <v>77951</v>
      </c>
      <c r="N34" s="72">
        <v>59715</v>
      </c>
      <c r="O34" s="2">
        <v>10400</v>
      </c>
      <c r="P34" s="2">
        <v>47567</v>
      </c>
      <c r="Q34" s="17">
        <v>66.563580134618888</v>
      </c>
      <c r="R34">
        <v>71461</v>
      </c>
      <c r="S34">
        <v>48661</v>
      </c>
    </row>
    <row r="35" spans="1:19" x14ac:dyDescent="0.2">
      <c r="A35" s="1" t="s">
        <v>28</v>
      </c>
      <c r="B35" s="5">
        <v>0.77114977699999998</v>
      </c>
      <c r="C35" s="7">
        <v>0.34592514000000002</v>
      </c>
      <c r="D35" s="2">
        <v>43866423167</v>
      </c>
      <c r="E35" s="2">
        <v>6152.8671260000001</v>
      </c>
      <c r="F35" s="19">
        <v>36.9</v>
      </c>
      <c r="G35">
        <v>450.47519999999997</v>
      </c>
      <c r="H35" s="21">
        <v>6.2011116857761017</v>
      </c>
      <c r="I35" s="2">
        <v>7129428</v>
      </c>
      <c r="J35">
        <v>87460</v>
      </c>
      <c r="K35">
        <v>0</v>
      </c>
      <c r="L35" s="2">
        <v>0</v>
      </c>
      <c r="M35" s="72">
        <v>0</v>
      </c>
      <c r="N35" s="72" t="s">
        <v>46</v>
      </c>
      <c r="O35" s="2">
        <v>270</v>
      </c>
      <c r="P35" s="2">
        <v>583</v>
      </c>
      <c r="Q35" s="17">
        <v>100</v>
      </c>
      <c r="R35">
        <v>583</v>
      </c>
      <c r="S35">
        <v>510</v>
      </c>
    </row>
    <row r="36" spans="1:19" x14ac:dyDescent="0.2">
      <c r="A36" s="1" t="s">
        <v>29</v>
      </c>
      <c r="B36" s="5">
        <v>0.84399999999999997</v>
      </c>
      <c r="C36" s="7">
        <v>2.5935895582892017</v>
      </c>
      <c r="D36" s="2">
        <v>99790145652.771088</v>
      </c>
      <c r="E36" s="2">
        <v>18416.542429365418</v>
      </c>
      <c r="F36" s="19">
        <v>35.700000000000003</v>
      </c>
      <c r="G36">
        <v>1004.45</v>
      </c>
      <c r="H36" s="21">
        <v>8.1312710832604953</v>
      </c>
      <c r="I36" s="2">
        <v>5418506</v>
      </c>
      <c r="J36">
        <v>48088</v>
      </c>
      <c r="K36">
        <v>0</v>
      </c>
      <c r="L36" s="2">
        <v>0</v>
      </c>
      <c r="M36" s="72">
        <v>0</v>
      </c>
      <c r="N36" s="72">
        <v>2739</v>
      </c>
      <c r="O36" s="2">
        <v>830</v>
      </c>
      <c r="P36" s="2">
        <v>4344</v>
      </c>
      <c r="Q36" s="17">
        <v>92.327311370882043</v>
      </c>
      <c r="R36">
        <v>4705</v>
      </c>
      <c r="S36">
        <v>2411</v>
      </c>
    </row>
    <row r="37" spans="1:19" x14ac:dyDescent="0.2">
      <c r="A37" s="1" t="s">
        <v>30</v>
      </c>
      <c r="B37" s="5">
        <v>0.66700000000000004</v>
      </c>
      <c r="C37" s="7">
        <v>2.42</v>
      </c>
      <c r="D37" s="2">
        <v>349817096206.47394</v>
      </c>
      <c r="E37" s="2">
        <v>6477.8600915873158</v>
      </c>
      <c r="F37" s="19">
        <v>28.5</v>
      </c>
      <c r="G37">
        <v>1054.42</v>
      </c>
      <c r="H37" s="21">
        <v>4.6862810492743661</v>
      </c>
      <c r="I37" s="2">
        <v>54001953</v>
      </c>
      <c r="J37">
        <v>1213090</v>
      </c>
      <c r="K37">
        <v>2798</v>
      </c>
      <c r="L37" s="2">
        <v>40500</v>
      </c>
      <c r="M37" s="72">
        <v>3188</v>
      </c>
      <c r="N37" s="72">
        <v>3968</v>
      </c>
      <c r="O37" s="2">
        <v>1500</v>
      </c>
      <c r="P37" s="2">
        <v>3730</v>
      </c>
      <c r="Q37" s="17">
        <v>56.946564885496187</v>
      </c>
      <c r="R37">
        <v>6550</v>
      </c>
      <c r="S37">
        <v>5680</v>
      </c>
    </row>
    <row r="38" spans="1:19" x14ac:dyDescent="0.2">
      <c r="A38" s="1" t="s">
        <v>31</v>
      </c>
      <c r="B38" s="5">
        <v>0.89800000000000002</v>
      </c>
      <c r="C38" s="7">
        <v>3.7354039654138207</v>
      </c>
      <c r="D38" s="2">
        <v>1410382943972.7827</v>
      </c>
      <c r="E38" s="2">
        <v>27970.494261562439</v>
      </c>
      <c r="F38" s="19">
        <v>38.700000000000003</v>
      </c>
      <c r="G38">
        <v>2850.7730000000001</v>
      </c>
      <c r="H38" s="21">
        <v>6.2214706623888114</v>
      </c>
      <c r="I38" s="2">
        <v>50423955</v>
      </c>
      <c r="J38">
        <v>97466</v>
      </c>
      <c r="K38">
        <v>2413</v>
      </c>
      <c r="L38" s="2">
        <v>300</v>
      </c>
      <c r="M38" s="72">
        <v>0</v>
      </c>
      <c r="N38" s="72">
        <v>38872</v>
      </c>
      <c r="O38" s="2">
        <v>5100</v>
      </c>
      <c r="P38" s="2">
        <v>47345</v>
      </c>
      <c r="Q38" s="17">
        <v>66.176984470877656</v>
      </c>
      <c r="R38">
        <v>71543</v>
      </c>
      <c r="S38">
        <v>57834</v>
      </c>
    </row>
    <row r="39" spans="1:19" x14ac:dyDescent="0.2">
      <c r="A39" s="1" t="s">
        <v>32</v>
      </c>
      <c r="B39" s="5">
        <v>0.876</v>
      </c>
      <c r="C39" s="7">
        <v>0.81346179655216844</v>
      </c>
      <c r="D39" s="2">
        <v>1404306536057.9214</v>
      </c>
      <c r="E39" s="2">
        <v>30262.225631369954</v>
      </c>
      <c r="F39" s="19">
        <v>25.4</v>
      </c>
      <c r="G39">
        <v>2214.3672000000001</v>
      </c>
      <c r="H39" s="21">
        <v>12.473073504462192</v>
      </c>
      <c r="I39" s="2">
        <v>46404602</v>
      </c>
      <c r="J39">
        <v>500210</v>
      </c>
      <c r="K39">
        <v>4964</v>
      </c>
      <c r="L39" s="2">
        <v>0</v>
      </c>
      <c r="M39" s="72">
        <v>0</v>
      </c>
      <c r="N39" s="72">
        <v>1842</v>
      </c>
      <c r="O39" s="2">
        <v>1800</v>
      </c>
      <c r="P39" s="2">
        <v>4206</v>
      </c>
      <c r="Q39" s="17">
        <v>29.517860902519477</v>
      </c>
      <c r="R39">
        <v>14249</v>
      </c>
      <c r="S39">
        <v>12340</v>
      </c>
    </row>
    <row r="40" spans="1:19" x14ac:dyDescent="0.2">
      <c r="A40" s="1" t="s">
        <v>33</v>
      </c>
      <c r="B40" s="5">
        <v>0.90700000000000003</v>
      </c>
      <c r="C40" s="7">
        <v>2.2300634034896576</v>
      </c>
      <c r="D40" s="2">
        <v>570591266159.77625</v>
      </c>
      <c r="E40" s="2">
        <v>58887.251907830258</v>
      </c>
      <c r="F40" s="19">
        <v>33.4</v>
      </c>
      <c r="G40">
        <v>3458</v>
      </c>
      <c r="H40" s="21">
        <v>8.4633988107550575</v>
      </c>
      <c r="I40" s="2">
        <v>9689555</v>
      </c>
      <c r="J40">
        <v>407340</v>
      </c>
      <c r="K40">
        <v>3218</v>
      </c>
      <c r="L40" s="2">
        <v>15000</v>
      </c>
      <c r="M40" s="72">
        <v>0</v>
      </c>
      <c r="N40" s="72">
        <v>1592</v>
      </c>
      <c r="O40" s="2">
        <v>700</v>
      </c>
      <c r="P40" s="2">
        <v>3096</v>
      </c>
      <c r="Q40" s="17">
        <v>68.208856576338405</v>
      </c>
      <c r="R40">
        <v>4539</v>
      </c>
      <c r="S40">
        <v>3695</v>
      </c>
    </row>
    <row r="41" spans="1:19" x14ac:dyDescent="0.2">
      <c r="A41" s="1" t="s">
        <v>34</v>
      </c>
      <c r="B41" s="5">
        <v>0.88200000000000001</v>
      </c>
      <c r="C41" s="7">
        <v>4.4800000000000004</v>
      </c>
      <c r="D41" s="2">
        <v>9241627840.6074772</v>
      </c>
      <c r="E41" s="2">
        <v>22598</v>
      </c>
      <c r="F41" s="19">
        <v>30.5</v>
      </c>
      <c r="G41">
        <v>1311.45</v>
      </c>
      <c r="H41" s="21" t="s">
        <v>46</v>
      </c>
      <c r="I41" s="2">
        <v>23430000</v>
      </c>
      <c r="J41">
        <v>32261</v>
      </c>
      <c r="K41">
        <v>1566.3</v>
      </c>
      <c r="L41" s="2">
        <v>0</v>
      </c>
      <c r="M41" s="72">
        <v>0</v>
      </c>
      <c r="N41" s="72">
        <v>6585</v>
      </c>
      <c r="O41" s="2">
        <v>45</v>
      </c>
      <c r="P41" s="2">
        <v>13544</v>
      </c>
      <c r="Q41" s="17">
        <v>58.326514792644588</v>
      </c>
      <c r="R41">
        <v>23221</v>
      </c>
      <c r="S41">
        <v>23487</v>
      </c>
    </row>
    <row r="42" spans="1:19" x14ac:dyDescent="0.2">
      <c r="A42" s="1" t="s">
        <v>35</v>
      </c>
      <c r="B42" s="5">
        <v>0.76100000000000001</v>
      </c>
      <c r="C42" s="7">
        <v>5.4232744270629727</v>
      </c>
      <c r="D42" s="2">
        <v>47931929824.561401</v>
      </c>
      <c r="E42" s="2">
        <v>10529.569865979849</v>
      </c>
      <c r="F42" s="19">
        <v>26.9</v>
      </c>
      <c r="G42">
        <v>989.94399999999996</v>
      </c>
      <c r="H42" s="21">
        <v>11.951714769283576</v>
      </c>
      <c r="I42" s="2">
        <v>75932348</v>
      </c>
      <c r="J42">
        <v>769630</v>
      </c>
      <c r="K42">
        <v>7200</v>
      </c>
      <c r="L42" s="2">
        <v>3300</v>
      </c>
      <c r="M42" s="72">
        <v>767</v>
      </c>
      <c r="N42" s="72">
        <v>6211</v>
      </c>
      <c r="O42" s="2">
        <v>4400</v>
      </c>
      <c r="P42" s="2">
        <v>10283</v>
      </c>
      <c r="Q42" s="17">
        <v>30.213016012927866</v>
      </c>
      <c r="R42">
        <v>34035</v>
      </c>
      <c r="S42">
        <v>32714</v>
      </c>
    </row>
    <row r="43" spans="1:19" x14ac:dyDescent="0.2">
      <c r="A43" s="1" t="s">
        <v>36</v>
      </c>
      <c r="B43" s="5">
        <v>0.747</v>
      </c>
      <c r="C43" s="7">
        <v>0.55999837189778245</v>
      </c>
      <c r="D43" s="2">
        <v>401646583173.42682</v>
      </c>
      <c r="E43" s="2">
        <v>3082.4614470701899</v>
      </c>
      <c r="F43" s="19">
        <v>29</v>
      </c>
      <c r="G43">
        <v>215.7174</v>
      </c>
      <c r="H43" s="21">
        <v>3.2657183649511259</v>
      </c>
      <c r="I43" s="2">
        <v>45362900</v>
      </c>
      <c r="J43">
        <v>579320</v>
      </c>
      <c r="K43">
        <v>2782</v>
      </c>
      <c r="L43" s="2">
        <v>45100</v>
      </c>
      <c r="M43" s="72">
        <v>5775</v>
      </c>
      <c r="N43" s="72">
        <v>15199</v>
      </c>
      <c r="O43" s="2">
        <v>4200</v>
      </c>
      <c r="P43" s="2">
        <v>19930</v>
      </c>
      <c r="Q43" s="17">
        <v>73.352962826647044</v>
      </c>
      <c r="R43">
        <v>27170</v>
      </c>
      <c r="S43">
        <v>4819</v>
      </c>
    </row>
    <row r="44" spans="1:19" x14ac:dyDescent="0.2">
      <c r="A44" s="1" t="s">
        <v>37</v>
      </c>
      <c r="B44" s="5">
        <v>0.91500000000000004</v>
      </c>
      <c r="C44" s="7">
        <v>1.6866530846039409</v>
      </c>
      <c r="D44" s="2">
        <v>17419000000000</v>
      </c>
      <c r="E44" s="2">
        <v>45603.292367439928</v>
      </c>
      <c r="F44" s="19">
        <v>20.6</v>
      </c>
      <c r="G44">
        <v>3741.5</v>
      </c>
      <c r="H44" s="21">
        <v>12.529444990623634</v>
      </c>
      <c r="I44" s="2">
        <v>64510376</v>
      </c>
      <c r="J44">
        <v>241930</v>
      </c>
      <c r="K44">
        <v>12429</v>
      </c>
      <c r="L44" s="2">
        <v>0</v>
      </c>
      <c r="M44" s="72">
        <v>167</v>
      </c>
      <c r="N44" s="72">
        <v>5090</v>
      </c>
      <c r="O44" s="2">
        <v>1600</v>
      </c>
      <c r="P44" s="2">
        <v>10165</v>
      </c>
      <c r="Q44" s="17">
        <v>83.869636963696365</v>
      </c>
      <c r="R44">
        <v>12120</v>
      </c>
      <c r="S44">
        <v>11842</v>
      </c>
    </row>
    <row r="45" spans="1:19" x14ac:dyDescent="0.2">
      <c r="A45" s="1" t="s">
        <v>38</v>
      </c>
      <c r="B45" s="5">
        <v>0.91500000000000004</v>
      </c>
      <c r="C45" s="7">
        <v>2.2123988587245806</v>
      </c>
      <c r="D45" s="2">
        <v>57471277325.13121</v>
      </c>
      <c r="E45" s="2">
        <v>54629.49516789116</v>
      </c>
      <c r="F45" s="19">
        <v>20.7</v>
      </c>
      <c r="G45">
        <v>2989.12</v>
      </c>
      <c r="H45" s="21">
        <v>7.3567938642321415</v>
      </c>
      <c r="I45" s="2">
        <v>318857056</v>
      </c>
      <c r="J45">
        <v>9147420</v>
      </c>
      <c r="K45">
        <v>19924</v>
      </c>
      <c r="L45" s="2">
        <v>33400</v>
      </c>
      <c r="M45" s="72">
        <v>57368</v>
      </c>
      <c r="N45" s="72">
        <v>17608</v>
      </c>
      <c r="O45" s="2">
        <v>19000</v>
      </c>
      <c r="P45" s="2">
        <v>33000</v>
      </c>
      <c r="Q45" s="17">
        <v>37.425998593689755</v>
      </c>
      <c r="R45">
        <v>88174</v>
      </c>
      <c r="S45">
        <v>121600</v>
      </c>
    </row>
    <row r="46" spans="1:19" x14ac:dyDescent="0.2">
      <c r="A46" s="1" t="s">
        <v>39</v>
      </c>
      <c r="B46" s="5">
        <v>0.66600000000000004</v>
      </c>
      <c r="C46" s="7">
        <v>5.8632891500769144</v>
      </c>
      <c r="D46" s="2">
        <v>184000000000</v>
      </c>
      <c r="E46" s="2">
        <v>2052.2942017222763</v>
      </c>
      <c r="F46" s="19">
        <v>38.1</v>
      </c>
      <c r="G46">
        <v>197.02029999999999</v>
      </c>
      <c r="H46" s="21">
        <v>7.6713366556722571</v>
      </c>
      <c r="I46" s="2">
        <v>90730000</v>
      </c>
      <c r="J46">
        <v>310070</v>
      </c>
      <c r="K46">
        <v>3444</v>
      </c>
      <c r="L46" s="2">
        <v>2210</v>
      </c>
      <c r="M46" s="72">
        <v>0</v>
      </c>
      <c r="N46" s="72" t="s">
        <v>46</v>
      </c>
      <c r="O46" s="2">
        <v>1600</v>
      </c>
      <c r="P46" s="2">
        <v>877</v>
      </c>
      <c r="Q46" s="17">
        <v>14.999144860612279</v>
      </c>
      <c r="R46">
        <v>5847</v>
      </c>
      <c r="S46">
        <v>16792</v>
      </c>
    </row>
  </sheetData>
  <sheetProtection algorithmName="SHA-512" hashValue="E0BsAkuv+2/jW2kLj04V5AzEecDe8r2Jp85fjDoS1NSb8x1db/S8NUd5pAADHNPApqt8FccetEXxxIjw40jbew==" saltValue="VLPbs3iDe9A4EreF08oX7Q==" spinCount="100000" sheet="1" objects="1" scenarios="1"/>
  <mergeCells count="4">
    <mergeCell ref="B3:H3"/>
    <mergeCell ref="I3:K3"/>
    <mergeCell ref="L3:O3"/>
    <mergeCell ref="P3:S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K1" zoomScaleNormal="100" zoomScaleSheetLayoutView="100" workbookViewId="0">
      <selection activeCell="K1" sqref="A1:XFD1048576"/>
    </sheetView>
  </sheetViews>
  <sheetFormatPr defaultRowHeight="12.75" x14ac:dyDescent="0.2"/>
  <cols>
    <col min="1" max="1" width="25.7109375" customWidth="1"/>
    <col min="2" max="2" width="23.85546875" customWidth="1"/>
    <col min="3" max="3" width="19.140625" customWidth="1"/>
    <col min="4" max="8" width="16.7109375" customWidth="1"/>
    <col min="9" max="9" width="9.140625" customWidth="1"/>
    <col min="10" max="10" width="19.28515625" customWidth="1"/>
    <col min="11" max="11" width="19.5703125" customWidth="1"/>
    <col min="12" max="12" width="19.140625" customWidth="1"/>
    <col min="13" max="14" width="19.5703125" customWidth="1"/>
    <col min="15" max="15" width="19.42578125" customWidth="1"/>
    <col min="16" max="16" width="9.140625" customWidth="1"/>
    <col min="17" max="17" width="23.85546875" customWidth="1"/>
  </cols>
  <sheetData>
    <row r="1" spans="1:18" ht="39.75" customHeight="1" x14ac:dyDescent="0.25">
      <c r="A1" s="66" t="s">
        <v>150</v>
      </c>
      <c r="B1" s="66"/>
      <c r="C1" s="66"/>
      <c r="D1" s="36"/>
      <c r="E1" s="36"/>
      <c r="F1" s="36"/>
    </row>
    <row r="2" spans="1:18" x14ac:dyDescent="0.2">
      <c r="A2" t="s">
        <v>100</v>
      </c>
    </row>
    <row r="3" spans="1:18" ht="34.5" customHeight="1" x14ac:dyDescent="0.2">
      <c r="A3" s="95" t="s">
        <v>109</v>
      </c>
      <c r="B3" s="95"/>
      <c r="C3" s="95"/>
      <c r="D3" s="95"/>
      <c r="E3" s="95"/>
      <c r="F3" s="95"/>
      <c r="G3" s="95"/>
      <c r="H3" s="37"/>
      <c r="J3" s="95" t="s">
        <v>116</v>
      </c>
      <c r="K3" s="95"/>
      <c r="L3" s="95"/>
      <c r="M3" s="95"/>
      <c r="N3" s="95"/>
      <c r="O3" s="95"/>
      <c r="Q3" s="35" t="s">
        <v>117</v>
      </c>
    </row>
    <row r="4" spans="1:18" s="8" customFormat="1" ht="33.75" customHeight="1" x14ac:dyDescent="0.2">
      <c r="B4" s="34" t="s">
        <v>157</v>
      </c>
      <c r="C4" s="82" t="s">
        <v>158</v>
      </c>
      <c r="D4" s="96" t="s">
        <v>69</v>
      </c>
      <c r="E4" s="96"/>
      <c r="F4" s="96"/>
      <c r="G4" s="96"/>
      <c r="H4" s="38"/>
      <c r="J4" s="54"/>
      <c r="K4" s="54"/>
      <c r="L4" s="54"/>
      <c r="M4" s="54"/>
      <c r="N4" s="54"/>
      <c r="O4" s="54"/>
      <c r="P4" s="54"/>
      <c r="Q4" s="54"/>
    </row>
    <row r="5" spans="1:18" ht="24" customHeight="1" x14ac:dyDescent="0.2">
      <c r="A5" s="6" t="s">
        <v>40</v>
      </c>
      <c r="B5" s="6" t="s">
        <v>159</v>
      </c>
      <c r="C5" s="6" t="s">
        <v>64</v>
      </c>
      <c r="D5" s="6" t="s">
        <v>66</v>
      </c>
      <c r="E5" s="6" t="s">
        <v>68</v>
      </c>
      <c r="F5" s="6" t="s">
        <v>101</v>
      </c>
      <c r="G5" s="6" t="s">
        <v>156</v>
      </c>
      <c r="H5" s="39"/>
      <c r="J5" s="6" t="s">
        <v>159</v>
      </c>
      <c r="K5" s="6" t="s">
        <v>64</v>
      </c>
      <c r="L5" s="6" t="s">
        <v>66</v>
      </c>
      <c r="M5" s="6" t="s">
        <v>68</v>
      </c>
      <c r="N5" s="6" t="s">
        <v>101</v>
      </c>
      <c r="O5" s="6" t="s">
        <v>156</v>
      </c>
      <c r="Q5" s="30" t="s">
        <v>90</v>
      </c>
    </row>
    <row r="6" spans="1:18" ht="24" customHeight="1" x14ac:dyDescent="0.3">
      <c r="A6" s="31" t="s">
        <v>102</v>
      </c>
      <c r="B6" s="32" t="s">
        <v>103</v>
      </c>
      <c r="C6" s="32" t="s">
        <v>105</v>
      </c>
      <c r="D6" s="32" t="s">
        <v>106</v>
      </c>
      <c r="E6" s="32" t="s">
        <v>107</v>
      </c>
      <c r="F6" s="32" t="s">
        <v>108</v>
      </c>
      <c r="G6" s="32" t="s">
        <v>104</v>
      </c>
      <c r="H6" s="40"/>
      <c r="J6" s="32" t="s">
        <v>110</v>
      </c>
      <c r="K6" s="32" t="s">
        <v>112</v>
      </c>
      <c r="L6" s="32" t="s">
        <v>113</v>
      </c>
      <c r="M6" s="32" t="s">
        <v>114</v>
      </c>
      <c r="N6" s="32" t="s">
        <v>115</v>
      </c>
      <c r="O6" s="32" t="s">
        <v>111</v>
      </c>
      <c r="Q6" s="32" t="s">
        <v>118</v>
      </c>
    </row>
    <row r="7" spans="1:18" ht="20.25" customHeight="1" x14ac:dyDescent="0.2">
      <c r="A7" t="s">
        <v>72</v>
      </c>
      <c r="B7" t="s">
        <v>47</v>
      </c>
      <c r="C7" t="s">
        <v>71</v>
      </c>
      <c r="D7" t="s">
        <v>71</v>
      </c>
      <c r="E7" t="s">
        <v>71</v>
      </c>
      <c r="F7" t="s">
        <v>74</v>
      </c>
      <c r="G7" t="s">
        <v>47</v>
      </c>
      <c r="H7" s="41"/>
      <c r="I7" s="41"/>
      <c r="J7" s="43"/>
      <c r="K7" s="43"/>
      <c r="L7" s="43"/>
      <c r="M7" s="43"/>
      <c r="N7" s="43"/>
      <c r="O7" s="43"/>
      <c r="Q7" s="43"/>
    </row>
    <row r="8" spans="1:18" s="3" customFormat="1" ht="21.75" customHeight="1" thickBot="1" x14ac:dyDescent="0.25">
      <c r="A8" s="11" t="s">
        <v>73</v>
      </c>
      <c r="B8" s="83" t="s">
        <v>42</v>
      </c>
      <c r="C8" s="11">
        <v>2015</v>
      </c>
      <c r="D8" s="11">
        <v>2014</v>
      </c>
      <c r="E8" s="11">
        <v>2014</v>
      </c>
      <c r="F8" s="11">
        <v>2014</v>
      </c>
      <c r="G8" s="11">
        <v>2014</v>
      </c>
      <c r="J8" s="47"/>
      <c r="K8" s="47"/>
      <c r="L8" s="47"/>
      <c r="M8" s="47"/>
      <c r="N8" s="47"/>
      <c r="O8" s="47"/>
      <c r="Q8" s="47"/>
    </row>
    <row r="9" spans="1:18" s="3" customFormat="1" ht="13.5" thickTop="1" x14ac:dyDescent="0.2">
      <c r="A9" s="10" t="s">
        <v>0</v>
      </c>
      <c r="B9" s="20">
        <v>3.3200355082772659</v>
      </c>
      <c r="C9" s="73" t="s">
        <v>46</v>
      </c>
      <c r="D9" s="4">
        <v>415</v>
      </c>
      <c r="E9" s="4">
        <v>415</v>
      </c>
      <c r="F9" s="4">
        <v>6859</v>
      </c>
      <c r="G9" s="20">
        <v>100</v>
      </c>
      <c r="J9" s="13">
        <f>3*(B9-MIN(B$9:B$48))/(MAX(B$9:B$48)-MIN(B$9:B$48))</f>
        <v>1.2658092696300487</v>
      </c>
      <c r="K9" s="77" t="s">
        <v>46</v>
      </c>
      <c r="L9" s="13">
        <f t="shared" ref="L9:L47" si="0">3*(LOG10(D9)-LOG10(MIN(D$9:D$48)))/(LOG10(MAX(D$9:D$48))-LOG10(MIN(D$9:D$48)))</f>
        <v>0.12763674744530051</v>
      </c>
      <c r="M9" s="13">
        <f t="shared" ref="M9:M47" si="1">3*(LOG10(E9)-LOG10(MIN(E$9:E$48)))/(LOG10(MAX(E$9:E$48))-LOG10(MIN(E$9:E$48)))</f>
        <v>0</v>
      </c>
      <c r="N9" s="13">
        <f t="shared" ref="N9:N48" si="2">3*(LOG10(F9)-LOG10(MIN(F$9:F$48)))/(LOG10(MAX(F$9:F$48))-LOG10(MIN(F$9:F$48)))</f>
        <v>1.0709030888474804</v>
      </c>
      <c r="O9" s="13">
        <f>3*(G9-MIN(G$9:G$48))/(MAX(G$9:G$48)-MIN(G$9:G$48))</f>
        <v>3</v>
      </c>
      <c r="P9" s="57"/>
      <c r="Q9" s="92">
        <f>AVERAGE(J9:O9)</f>
        <v>1.092869821184566</v>
      </c>
      <c r="R9" s="56"/>
    </row>
    <row r="10" spans="1:18" x14ac:dyDescent="0.2">
      <c r="A10" s="1" t="s">
        <v>1</v>
      </c>
      <c r="B10" s="21">
        <v>4.3988797819067971</v>
      </c>
      <c r="C10" s="72">
        <v>1022</v>
      </c>
      <c r="D10" s="2">
        <v>2749</v>
      </c>
      <c r="E10" s="2">
        <v>5488</v>
      </c>
      <c r="F10" s="2">
        <v>5712</v>
      </c>
      <c r="G10" s="21">
        <v>50.091107871720119</v>
      </c>
      <c r="J10" s="13">
        <f t="shared" ref="J10:J48" si="3">3*(B10-MIN(B$9:B$48))/(MAX(B$9:B$48)-MIN(B$9:B$48))</f>
        <v>1.6214823355648962</v>
      </c>
      <c r="K10" s="13">
        <f t="shared" ref="K10:K47" si="4">3*(LOG10(C10)-LOG10(MIN(C$9:C$48)))/(LOG10(MAX(C$9:C$48))-LOG10(MIN(C$9:C$48)))</f>
        <v>1.184802777523311</v>
      </c>
      <c r="L10" s="13">
        <f t="shared" si="0"/>
        <v>0.84898539927193006</v>
      </c>
      <c r="M10" s="13">
        <f t="shared" si="1"/>
        <v>1.0202917106885518</v>
      </c>
      <c r="N10" s="13">
        <f t="shared" si="2"/>
        <v>0.99549938194916432</v>
      </c>
      <c r="O10" s="13">
        <f t="shared" ref="O10:O48" si="5">3*(G10-MIN(G$9:G$48))/(MAX(G$9:G$48)-MIN(G$9:G$48))</f>
        <v>1.3749330604925774</v>
      </c>
      <c r="P10" s="57"/>
      <c r="Q10" s="92">
        <f t="shared" ref="Q10:Q48" si="6">AVERAGE(J10:O10)</f>
        <v>1.1743324442484051</v>
      </c>
      <c r="R10" s="56"/>
    </row>
    <row r="11" spans="1:18" x14ac:dyDescent="0.2">
      <c r="A11" s="1" t="s">
        <v>2</v>
      </c>
      <c r="B11" s="21">
        <v>2.5997024023153328</v>
      </c>
      <c r="C11" s="72">
        <v>3947</v>
      </c>
      <c r="D11" s="2">
        <v>3573</v>
      </c>
      <c r="E11" s="2">
        <v>4607</v>
      </c>
      <c r="F11" s="2">
        <v>7142</v>
      </c>
      <c r="G11" s="21">
        <v>77.555893205990884</v>
      </c>
      <c r="J11" s="13">
        <f t="shared" si="3"/>
        <v>1.0283300610414787</v>
      </c>
      <c r="K11" s="13">
        <f t="shared" si="4"/>
        <v>1.5640308820222268</v>
      </c>
      <c r="L11" s="13">
        <f t="shared" si="0"/>
        <v>0.94900835533829053</v>
      </c>
      <c r="M11" s="13">
        <f t="shared" si="1"/>
        <v>0.95114570781837782</v>
      </c>
      <c r="N11" s="13">
        <f t="shared" si="2"/>
        <v>1.087563130969057</v>
      </c>
      <c r="O11" s="13">
        <f t="shared" si="5"/>
        <v>2.2692048574436026</v>
      </c>
      <c r="P11" s="57"/>
      <c r="Q11" s="92">
        <f t="shared" si="6"/>
        <v>1.3082138324388388</v>
      </c>
      <c r="R11" s="56"/>
    </row>
    <row r="12" spans="1:18" x14ac:dyDescent="0.2">
      <c r="A12" s="1" t="s">
        <v>3</v>
      </c>
      <c r="B12" s="21">
        <v>1.2728277286256002</v>
      </c>
      <c r="C12" s="72">
        <v>1773</v>
      </c>
      <c r="D12" s="2">
        <v>7185</v>
      </c>
      <c r="E12" s="2">
        <v>7876</v>
      </c>
      <c r="F12" s="2">
        <v>4085</v>
      </c>
      <c r="G12" s="21">
        <v>91.226510919248355</v>
      </c>
      <c r="J12" s="13">
        <f t="shared" si="3"/>
        <v>0.59088640504948653</v>
      </c>
      <c r="K12" s="13">
        <f t="shared" si="4"/>
        <v>1.3394223881336416</v>
      </c>
      <c r="L12" s="13">
        <f t="shared" si="0"/>
        <v>1.2155356674004114</v>
      </c>
      <c r="M12" s="13">
        <f t="shared" si="1"/>
        <v>1.1630418948088117</v>
      </c>
      <c r="N12" s="13">
        <f t="shared" si="2"/>
        <v>0.85735758285534336</v>
      </c>
      <c r="O12" s="13">
        <f t="shared" si="5"/>
        <v>2.7143293220652329</v>
      </c>
      <c r="P12" s="57"/>
      <c r="Q12" s="92">
        <f t="shared" si="6"/>
        <v>1.3134288767188211</v>
      </c>
      <c r="R12" s="56"/>
    </row>
    <row r="13" spans="1:18" x14ac:dyDescent="0.2">
      <c r="A13" s="1" t="s">
        <v>4</v>
      </c>
      <c r="B13" s="21">
        <v>1.1139690250651768</v>
      </c>
      <c r="C13" s="72">
        <v>1805</v>
      </c>
      <c r="D13" s="2">
        <v>4952</v>
      </c>
      <c r="E13" s="2">
        <v>7331</v>
      </c>
      <c r="F13" s="2">
        <v>4660</v>
      </c>
      <c r="G13" s="21">
        <v>67.548765516300648</v>
      </c>
      <c r="J13" s="13">
        <f t="shared" si="3"/>
        <v>0.53851391392462444</v>
      </c>
      <c r="K13" s="13">
        <f t="shared" si="4"/>
        <v>1.344442737337266</v>
      </c>
      <c r="L13" s="13">
        <f t="shared" si="0"/>
        <v>1.0735317224761227</v>
      </c>
      <c r="M13" s="13">
        <f t="shared" si="1"/>
        <v>1.1347064341776105</v>
      </c>
      <c r="N13" s="13">
        <f t="shared" si="2"/>
        <v>0.91162318532446551</v>
      </c>
      <c r="O13" s="13">
        <f t="shared" si="5"/>
        <v>1.9433660805349444</v>
      </c>
      <c r="P13" s="57"/>
      <c r="Q13" s="92">
        <f t="shared" si="6"/>
        <v>1.1576973456291724</v>
      </c>
      <c r="R13" s="56"/>
    </row>
    <row r="14" spans="1:18" x14ac:dyDescent="0.2">
      <c r="A14" s="1" t="s">
        <v>5</v>
      </c>
      <c r="B14" s="21">
        <v>0.83495267519093663</v>
      </c>
      <c r="C14" s="72">
        <v>1408</v>
      </c>
      <c r="D14" s="2">
        <v>793</v>
      </c>
      <c r="E14" s="2">
        <v>793</v>
      </c>
      <c r="F14" s="2">
        <v>660</v>
      </c>
      <c r="G14" s="21">
        <v>100</v>
      </c>
      <c r="J14" s="13">
        <f t="shared" si="3"/>
        <v>0.44652788495692658</v>
      </c>
      <c r="K14" s="13">
        <f t="shared" si="4"/>
        <v>1.2747291549045159</v>
      </c>
      <c r="L14" s="13">
        <f t="shared" si="0"/>
        <v>0.3746891865118166</v>
      </c>
      <c r="M14" s="13">
        <f t="shared" si="1"/>
        <v>0.25587687450003543</v>
      </c>
      <c r="N14" s="13">
        <f t="shared" si="2"/>
        <v>0.10624084405000676</v>
      </c>
      <c r="O14" s="13">
        <f t="shared" si="5"/>
        <v>3</v>
      </c>
      <c r="P14" s="57"/>
      <c r="Q14" s="92">
        <f t="shared" si="6"/>
        <v>0.90967732415388358</v>
      </c>
      <c r="R14" s="56"/>
    </row>
    <row r="15" spans="1:18" x14ac:dyDescent="0.2">
      <c r="A15" s="1" t="s">
        <v>6</v>
      </c>
      <c r="B15" s="21">
        <v>3.227868430472884</v>
      </c>
      <c r="C15" s="72">
        <v>10379</v>
      </c>
      <c r="D15" s="2">
        <v>25507</v>
      </c>
      <c r="E15" s="2">
        <v>33897</v>
      </c>
      <c r="F15" s="2">
        <v>28451</v>
      </c>
      <c r="G15" s="21">
        <v>75.248547069062155</v>
      </c>
      <c r="J15" s="13">
        <f t="shared" si="3"/>
        <v>1.235423654261619</v>
      </c>
      <c r="K15" s="13">
        <f t="shared" si="4"/>
        <v>1.8353824027419938</v>
      </c>
      <c r="L15" s="13">
        <f t="shared" si="0"/>
        <v>1.6989075741771844</v>
      </c>
      <c r="M15" s="13">
        <f t="shared" si="1"/>
        <v>1.7397648969350541</v>
      </c>
      <c r="N15" s="13">
        <f t="shared" si="2"/>
        <v>1.6571073594059473</v>
      </c>
      <c r="O15" s="13">
        <f t="shared" si="5"/>
        <v>2.1940761225583332</v>
      </c>
      <c r="P15" s="57"/>
      <c r="Q15" s="92">
        <f t="shared" si="6"/>
        <v>1.7267770016800217</v>
      </c>
      <c r="R15" s="56"/>
    </row>
    <row r="16" spans="1:18" x14ac:dyDescent="0.2">
      <c r="A16" s="1" t="s">
        <v>7</v>
      </c>
      <c r="B16" s="21">
        <v>2.5584989192675067</v>
      </c>
      <c r="C16" s="72">
        <v>3276</v>
      </c>
      <c r="D16" s="2">
        <v>7723</v>
      </c>
      <c r="E16" s="2">
        <v>12730</v>
      </c>
      <c r="F16" s="2">
        <v>17002</v>
      </c>
      <c r="G16" s="21">
        <v>60.667714061272584</v>
      </c>
      <c r="J16" s="13">
        <f t="shared" si="3"/>
        <v>1.0147461087500962</v>
      </c>
      <c r="K16" s="13">
        <f t="shared" si="4"/>
        <v>1.5117345023774842</v>
      </c>
      <c r="L16" s="13">
        <f t="shared" si="0"/>
        <v>1.2430843553168824</v>
      </c>
      <c r="M16" s="13">
        <f t="shared" si="1"/>
        <v>1.3527694032893496</v>
      </c>
      <c r="N16" s="13">
        <f t="shared" si="2"/>
        <v>1.4449577470813282</v>
      </c>
      <c r="O16" s="13">
        <f t="shared" si="5"/>
        <v>1.7193144385975869</v>
      </c>
      <c r="P16" s="57"/>
      <c r="Q16" s="92">
        <f t="shared" si="6"/>
        <v>1.3811010925687881</v>
      </c>
      <c r="R16" s="56"/>
    </row>
    <row r="17" spans="1:18" x14ac:dyDescent="0.2">
      <c r="A17" s="1" t="s">
        <v>8</v>
      </c>
      <c r="B17" s="21">
        <v>4.6341439507032076</v>
      </c>
      <c r="C17" s="72">
        <v>684</v>
      </c>
      <c r="D17" s="2">
        <v>679</v>
      </c>
      <c r="E17" s="2">
        <v>1079</v>
      </c>
      <c r="F17" s="2">
        <v>3172</v>
      </c>
      <c r="G17" s="21">
        <v>62.928637627432806</v>
      </c>
      <c r="J17" s="13">
        <f t="shared" si="3"/>
        <v>1.6990441582169455</v>
      </c>
      <c r="K17" s="13">
        <f t="shared" si="4"/>
        <v>1.0721007019081989</v>
      </c>
      <c r="L17" s="13">
        <f t="shared" si="0"/>
        <v>0.3154761996607155</v>
      </c>
      <c r="M17" s="13">
        <f t="shared" si="1"/>
        <v>0.37756973622433865</v>
      </c>
      <c r="N17" s="13">
        <f t="shared" si="2"/>
        <v>0.75312333697747824</v>
      </c>
      <c r="O17" s="13">
        <f t="shared" si="5"/>
        <v>1.7929316235007622</v>
      </c>
      <c r="P17" s="57"/>
      <c r="Q17" s="92">
        <f t="shared" si="6"/>
        <v>1.0017076260814066</v>
      </c>
      <c r="R17" s="56"/>
    </row>
    <row r="18" spans="1:18" x14ac:dyDescent="0.2">
      <c r="A18" s="1" t="s">
        <v>9</v>
      </c>
      <c r="B18" s="21">
        <v>8.5802644039444864</v>
      </c>
      <c r="C18" s="72">
        <v>658083</v>
      </c>
      <c r="D18" s="2">
        <v>772184</v>
      </c>
      <c r="E18" s="2">
        <v>822698</v>
      </c>
      <c r="F18" s="2">
        <v>740380</v>
      </c>
      <c r="G18" s="21">
        <v>93.859958332219122</v>
      </c>
      <c r="J18" s="13">
        <f t="shared" si="3"/>
        <v>3</v>
      </c>
      <c r="K18" s="13">
        <f t="shared" si="4"/>
        <v>3</v>
      </c>
      <c r="L18" s="13">
        <f t="shared" si="0"/>
        <v>3</v>
      </c>
      <c r="M18" s="13">
        <f t="shared" si="1"/>
        <v>3.0000000000000004</v>
      </c>
      <c r="N18" s="13">
        <f t="shared" si="2"/>
        <v>3</v>
      </c>
      <c r="O18" s="13">
        <f t="shared" si="5"/>
        <v>2.8000761328089085</v>
      </c>
      <c r="P18" s="57"/>
      <c r="Q18" s="92">
        <f t="shared" si="6"/>
        <v>2.9666793554681514</v>
      </c>
      <c r="R18" s="56"/>
    </row>
    <row r="19" spans="1:18" x14ac:dyDescent="0.2">
      <c r="A19" s="1" t="s">
        <v>10</v>
      </c>
      <c r="B19" s="21">
        <v>4.818809303768754</v>
      </c>
      <c r="C19" s="72">
        <v>3281</v>
      </c>
      <c r="D19" s="2">
        <v>297</v>
      </c>
      <c r="E19" s="2">
        <v>1208</v>
      </c>
      <c r="F19" s="2">
        <v>4428</v>
      </c>
      <c r="G19" s="21">
        <v>24.586092715231789</v>
      </c>
      <c r="J19" s="13">
        <f t="shared" si="3"/>
        <v>1.7599245780349018</v>
      </c>
      <c r="K19" s="13">
        <f t="shared" si="4"/>
        <v>1.5121625357290458</v>
      </c>
      <c r="L19" s="13">
        <f t="shared" si="0"/>
        <v>0</v>
      </c>
      <c r="M19" s="13">
        <f t="shared" si="1"/>
        <v>0.42219451191812446</v>
      </c>
      <c r="N19" s="13">
        <f t="shared" si="2"/>
        <v>0.89058038208550461</v>
      </c>
      <c r="O19" s="13">
        <f t="shared" si="5"/>
        <v>0.54447269251018315</v>
      </c>
      <c r="P19" s="57"/>
      <c r="Q19" s="92">
        <f t="shared" si="6"/>
        <v>0.85488911671296008</v>
      </c>
      <c r="R19" s="56"/>
    </row>
    <row r="20" spans="1:18" x14ac:dyDescent="0.2">
      <c r="A20" s="1" t="s">
        <v>11</v>
      </c>
      <c r="B20" s="21">
        <v>0.94808643596912534</v>
      </c>
      <c r="C20" s="72">
        <v>3872</v>
      </c>
      <c r="D20" s="2">
        <v>5006</v>
      </c>
      <c r="E20" s="2">
        <v>5360</v>
      </c>
      <c r="F20" s="2">
        <v>7154</v>
      </c>
      <c r="G20" s="21">
        <v>93.395522388059703</v>
      </c>
      <c r="J20" s="13">
        <f t="shared" si="3"/>
        <v>0.48382579026196576</v>
      </c>
      <c r="K20" s="13">
        <f t="shared" si="4"/>
        <v>1.5586464974023626</v>
      </c>
      <c r="L20" s="13">
        <f t="shared" si="0"/>
        <v>1.0776695776146048</v>
      </c>
      <c r="M20" s="13">
        <f t="shared" si="1"/>
        <v>1.0109662192394</v>
      </c>
      <c r="N20" s="13">
        <f t="shared" si="2"/>
        <v>1.0882548924381585</v>
      </c>
      <c r="O20" s="13">
        <f t="shared" si="5"/>
        <v>2.7849537875476176</v>
      </c>
      <c r="P20" s="57"/>
      <c r="Q20" s="92">
        <f t="shared" si="6"/>
        <v>1.3340527940840181</v>
      </c>
      <c r="R20" s="56"/>
    </row>
    <row r="21" spans="1:18" x14ac:dyDescent="0.2">
      <c r="A21" s="1" t="s">
        <v>12</v>
      </c>
      <c r="B21" s="21">
        <v>2.69236258980618</v>
      </c>
      <c r="C21" s="72">
        <v>487</v>
      </c>
      <c r="D21" s="2">
        <v>510</v>
      </c>
      <c r="E21" s="2">
        <v>6485</v>
      </c>
      <c r="F21" s="2">
        <v>10930</v>
      </c>
      <c r="G21" s="21">
        <v>7.8643022359290677</v>
      </c>
      <c r="J21" s="13">
        <f t="shared" si="3"/>
        <v>1.0588782446677327</v>
      </c>
      <c r="K21" s="13">
        <f t="shared" si="4"/>
        <v>0.97676176113088164</v>
      </c>
      <c r="L21" s="13">
        <f t="shared" si="0"/>
        <v>0.206280683571196</v>
      </c>
      <c r="M21" s="13">
        <f t="shared" si="1"/>
        <v>1.086253174388498</v>
      </c>
      <c r="N21" s="13">
        <f t="shared" si="2"/>
        <v>1.2629019037308373</v>
      </c>
      <c r="O21" s="13">
        <f t="shared" si="5"/>
        <v>0</v>
      </c>
      <c r="P21" s="57"/>
      <c r="Q21" s="92">
        <f t="shared" si="6"/>
        <v>0.76517929458152434</v>
      </c>
      <c r="R21" s="56"/>
    </row>
    <row r="22" spans="1:18" x14ac:dyDescent="0.2">
      <c r="A22" s="1" t="s">
        <v>13</v>
      </c>
      <c r="B22" s="21">
        <v>0.54026051970035671</v>
      </c>
      <c r="C22" s="72">
        <v>1224</v>
      </c>
      <c r="D22" s="2">
        <v>2545</v>
      </c>
      <c r="E22" s="2">
        <v>3807</v>
      </c>
      <c r="F22" s="2">
        <v>1875</v>
      </c>
      <c r="G22" s="21">
        <v>66.850538481744167</v>
      </c>
      <c r="J22" s="13">
        <f t="shared" si="3"/>
        <v>0.34937386095894979</v>
      </c>
      <c r="K22" s="13">
        <f t="shared" si="4"/>
        <v>1.2354236258191615</v>
      </c>
      <c r="L22" s="13">
        <f t="shared" si="0"/>
        <v>0.81956756375834683</v>
      </c>
      <c r="M22" s="13">
        <f t="shared" si="1"/>
        <v>0.87577673314943683</v>
      </c>
      <c r="N22" s="13">
        <f t="shared" si="2"/>
        <v>0.5364817363089992</v>
      </c>
      <c r="O22" s="13">
        <f t="shared" si="5"/>
        <v>1.9206313408574609</v>
      </c>
      <c r="P22" s="57"/>
      <c r="Q22" s="92">
        <f t="shared" si="6"/>
        <v>0.95620914347539243</v>
      </c>
      <c r="R22" s="56"/>
    </row>
    <row r="23" spans="1:18" x14ac:dyDescent="0.2">
      <c r="A23" s="1" t="s">
        <v>14</v>
      </c>
      <c r="B23" s="21">
        <v>1.0127255219403111</v>
      </c>
      <c r="C23" s="72">
        <v>3873</v>
      </c>
      <c r="D23" s="2">
        <v>10645</v>
      </c>
      <c r="E23" s="2">
        <v>16143</v>
      </c>
      <c r="F23" s="2">
        <v>14472</v>
      </c>
      <c r="G23" s="21">
        <v>65.941894319519307</v>
      </c>
      <c r="J23" s="13">
        <f t="shared" si="3"/>
        <v>0.50513598529989434</v>
      </c>
      <c r="K23" s="13">
        <f t="shared" si="4"/>
        <v>1.558718972913216</v>
      </c>
      <c r="L23" s="13">
        <f t="shared" si="0"/>
        <v>1.3655099065221852</v>
      </c>
      <c r="M23" s="13">
        <f t="shared" si="1"/>
        <v>1.4466272972105878</v>
      </c>
      <c r="N23" s="13">
        <f t="shared" si="2"/>
        <v>1.3785687395749842</v>
      </c>
      <c r="O23" s="13">
        <f t="shared" si="5"/>
        <v>1.8910452786380723</v>
      </c>
      <c r="P23" s="57"/>
      <c r="Q23" s="92">
        <f t="shared" si="6"/>
        <v>1.3576010300264898</v>
      </c>
      <c r="R23" s="56"/>
    </row>
    <row r="24" spans="1:18" x14ac:dyDescent="0.2">
      <c r="A24" s="1" t="s">
        <v>15</v>
      </c>
      <c r="B24" s="21">
        <v>1.9534846907433319</v>
      </c>
      <c r="C24" s="72">
        <v>14460</v>
      </c>
      <c r="D24" s="2">
        <v>29881</v>
      </c>
      <c r="E24" s="2">
        <v>42943</v>
      </c>
      <c r="F24" s="2">
        <v>42514</v>
      </c>
      <c r="G24" s="21">
        <v>69.582935519176587</v>
      </c>
      <c r="J24" s="13">
        <f t="shared" si="3"/>
        <v>0.81528519409051314</v>
      </c>
      <c r="K24" s="13">
        <f t="shared" si="4"/>
        <v>1.928450199979604</v>
      </c>
      <c r="L24" s="13">
        <f t="shared" si="0"/>
        <v>1.7592909969519768</v>
      </c>
      <c r="M24" s="13">
        <f t="shared" si="1"/>
        <v>1.8332363479944502</v>
      </c>
      <c r="N24" s="13">
        <f t="shared" si="2"/>
        <v>1.8226109688079017</v>
      </c>
      <c r="O24" s="13">
        <f t="shared" si="5"/>
        <v>2.0096000176160342</v>
      </c>
      <c r="P24" s="57"/>
      <c r="Q24" s="92">
        <f t="shared" si="6"/>
        <v>1.6947456209067466</v>
      </c>
      <c r="R24" s="56"/>
    </row>
    <row r="25" spans="1:18" x14ac:dyDescent="0.2">
      <c r="A25" s="1" t="s">
        <v>16</v>
      </c>
      <c r="B25" s="21">
        <v>1.2556788361908615</v>
      </c>
      <c r="C25" s="72">
        <v>1317</v>
      </c>
      <c r="D25" s="2">
        <v>974</v>
      </c>
      <c r="E25" s="2">
        <v>1152</v>
      </c>
      <c r="F25" s="2">
        <v>2400</v>
      </c>
      <c r="G25" s="21">
        <v>84.548611111111114</v>
      </c>
      <c r="J25" s="13">
        <f t="shared" si="3"/>
        <v>0.58523276318592976</v>
      </c>
      <c r="K25" s="13">
        <f t="shared" si="4"/>
        <v>1.2559770894910582</v>
      </c>
      <c r="L25" s="13">
        <f t="shared" si="0"/>
        <v>0.45312552765223496</v>
      </c>
      <c r="M25" s="13">
        <f t="shared" si="1"/>
        <v>0.40343814009437445</v>
      </c>
      <c r="N25" s="13">
        <f t="shared" si="2"/>
        <v>0.6382026905980116</v>
      </c>
      <c r="O25" s="13">
        <f t="shared" si="5"/>
        <v>2.4968924337517433</v>
      </c>
      <c r="P25" s="57"/>
      <c r="Q25" s="92">
        <f t="shared" si="6"/>
        <v>0.97214477412889211</v>
      </c>
      <c r="R25" s="56"/>
    </row>
    <row r="26" spans="1:18" x14ac:dyDescent="0.2">
      <c r="A26" s="1" t="s">
        <v>17</v>
      </c>
      <c r="B26" s="21">
        <v>7.2591311805096694</v>
      </c>
      <c r="C26" s="72">
        <v>105639</v>
      </c>
      <c r="D26" s="2">
        <v>37045</v>
      </c>
      <c r="E26" s="2">
        <v>87292</v>
      </c>
      <c r="F26" s="2">
        <v>84139</v>
      </c>
      <c r="G26" s="21">
        <v>42.438024103010584</v>
      </c>
      <c r="J26" s="13">
        <f t="shared" si="3"/>
        <v>2.5644491836559475</v>
      </c>
      <c r="K26" s="13">
        <f t="shared" si="4"/>
        <v>2.4865851089547104</v>
      </c>
      <c r="L26" s="13">
        <f t="shared" si="0"/>
        <v>1.8412840680801306</v>
      </c>
      <c r="M26" s="13">
        <f t="shared" si="1"/>
        <v>2.1135494423908181</v>
      </c>
      <c r="N26" s="13">
        <f t="shared" si="2"/>
        <v>2.103897692890516</v>
      </c>
      <c r="O26" s="13">
        <f t="shared" si="5"/>
        <v>1.1257435295800351</v>
      </c>
      <c r="P26" s="57"/>
      <c r="Q26" s="92">
        <f t="shared" si="6"/>
        <v>2.0392515042586932</v>
      </c>
      <c r="R26" s="56"/>
    </row>
    <row r="27" spans="1:18" x14ac:dyDescent="0.2">
      <c r="A27" s="1" t="s">
        <v>18</v>
      </c>
      <c r="B27" s="21">
        <v>0.71075927281761442</v>
      </c>
      <c r="C27" s="72">
        <v>1021</v>
      </c>
      <c r="D27" s="2">
        <v>2724</v>
      </c>
      <c r="E27" s="2">
        <v>16331</v>
      </c>
      <c r="F27" s="2">
        <v>19167</v>
      </c>
      <c r="G27" s="21">
        <v>16.679933868103607</v>
      </c>
      <c r="J27" s="13">
        <f t="shared" si="3"/>
        <v>0.40558384023173938</v>
      </c>
      <c r="K27" s="13">
        <f t="shared" si="4"/>
        <v>1.1845280233024258</v>
      </c>
      <c r="L27" s="13">
        <f t="shared" si="0"/>
        <v>0.84549988417112132</v>
      </c>
      <c r="M27" s="13">
        <f t="shared" si="1"/>
        <v>1.4512025826498143</v>
      </c>
      <c r="N27" s="13">
        <f t="shared" si="2"/>
        <v>1.4943467721733754</v>
      </c>
      <c r="O27" s="13">
        <f t="shared" si="5"/>
        <v>0.28704286762168318</v>
      </c>
      <c r="P27" s="57"/>
      <c r="Q27" s="92">
        <f t="shared" si="6"/>
        <v>0.9447006616916932</v>
      </c>
      <c r="R27" s="56"/>
    </row>
    <row r="28" spans="1:18" x14ac:dyDescent="0.2">
      <c r="A28" s="1" t="s">
        <v>19</v>
      </c>
      <c r="B28" s="21">
        <v>-0.51947670909629262</v>
      </c>
      <c r="C28" s="72">
        <v>2384</v>
      </c>
      <c r="D28" s="2">
        <v>6514</v>
      </c>
      <c r="E28" s="2">
        <v>23714</v>
      </c>
      <c r="F28" s="2">
        <v>23310</v>
      </c>
      <c r="G28" s="21">
        <v>27.469005650670493</v>
      </c>
      <c r="J28" s="13">
        <f t="shared" si="3"/>
        <v>0</v>
      </c>
      <c r="K28" s="13">
        <f t="shared" si="4"/>
        <v>1.4225281195213504</v>
      </c>
      <c r="L28" s="13">
        <f t="shared" si="0"/>
        <v>1.1781305756749756</v>
      </c>
      <c r="M28" s="13">
        <f t="shared" si="1"/>
        <v>1.5985934714259009</v>
      </c>
      <c r="N28" s="13">
        <f t="shared" si="2"/>
        <v>1.5749836176389773</v>
      </c>
      <c r="O28" s="13">
        <f t="shared" si="5"/>
        <v>0.63834226767162261</v>
      </c>
      <c r="P28" s="57"/>
      <c r="Q28" s="92">
        <f t="shared" si="6"/>
        <v>1.0687630086554711</v>
      </c>
      <c r="R28" s="56"/>
    </row>
    <row r="29" spans="1:18" x14ac:dyDescent="0.2">
      <c r="A29" s="1" t="s">
        <v>20</v>
      </c>
      <c r="B29" s="21">
        <v>1.4923766205252575</v>
      </c>
      <c r="C29" s="72">
        <v>50306</v>
      </c>
      <c r="D29" s="2">
        <v>84987</v>
      </c>
      <c r="E29" s="2">
        <v>110666</v>
      </c>
      <c r="F29" s="2">
        <v>72900</v>
      </c>
      <c r="G29" s="21">
        <v>76.795944553882862</v>
      </c>
      <c r="J29" s="13">
        <f t="shared" si="3"/>
        <v>0.66326721979102554</v>
      </c>
      <c r="K29" s="13">
        <f t="shared" si="4"/>
        <v>2.2783614888278456</v>
      </c>
      <c r="L29" s="13">
        <f t="shared" si="0"/>
        <v>2.1580864090026859</v>
      </c>
      <c r="M29" s="13">
        <f t="shared" si="1"/>
        <v>2.207301724312229</v>
      </c>
      <c r="N29" s="13">
        <f t="shared" si="2"/>
        <v>2.0448160113359619</v>
      </c>
      <c r="O29" s="13">
        <f t="shared" si="5"/>
        <v>2.2444604205787297</v>
      </c>
      <c r="P29" s="57"/>
      <c r="Q29" s="92">
        <f t="shared" si="6"/>
        <v>1.9327155456414129</v>
      </c>
      <c r="R29" s="56"/>
    </row>
    <row r="30" spans="1:18" x14ac:dyDescent="0.2">
      <c r="A30" s="1" t="s">
        <v>21</v>
      </c>
      <c r="B30" s="21">
        <v>6.0200000000098752</v>
      </c>
      <c r="C30" s="72">
        <v>15205</v>
      </c>
      <c r="D30" s="2">
        <v>3526</v>
      </c>
      <c r="E30" s="2">
        <v>3681</v>
      </c>
      <c r="F30" s="2">
        <v>3113</v>
      </c>
      <c r="G30" s="21">
        <v>95.789187720728066</v>
      </c>
      <c r="J30" s="13">
        <f t="shared" si="3"/>
        <v>2.1559327769449905</v>
      </c>
      <c r="K30" s="13">
        <f t="shared" si="4"/>
        <v>1.942550097407874</v>
      </c>
      <c r="L30" s="13">
        <f t="shared" si="0"/>
        <v>0.94395643591751766</v>
      </c>
      <c r="M30" s="13">
        <f t="shared" si="1"/>
        <v>0.86247718204133472</v>
      </c>
      <c r="N30" s="13">
        <f t="shared" si="2"/>
        <v>0.74538675650782815</v>
      </c>
      <c r="O30" s="13">
        <f t="shared" si="5"/>
        <v>2.8628931332330785</v>
      </c>
      <c r="P30" s="57"/>
      <c r="Q30" s="92">
        <f t="shared" si="6"/>
        <v>1.5855327303421038</v>
      </c>
      <c r="R30" s="56"/>
    </row>
    <row r="31" spans="1:18" x14ac:dyDescent="0.2">
      <c r="A31" s="1" t="s">
        <v>22</v>
      </c>
      <c r="B31" s="21">
        <v>3.3355548236567953</v>
      </c>
      <c r="C31" s="72">
        <v>4961</v>
      </c>
      <c r="D31" s="2">
        <v>5684</v>
      </c>
      <c r="E31" s="2">
        <v>18995</v>
      </c>
      <c r="F31" s="2">
        <v>26620</v>
      </c>
      <c r="G31" s="21">
        <v>29.923664122137406</v>
      </c>
      <c r="J31" s="13">
        <f t="shared" si="3"/>
        <v>1.2709256730046314</v>
      </c>
      <c r="K31" s="13">
        <f t="shared" si="4"/>
        <v>1.6282045456586633</v>
      </c>
      <c r="L31" s="13">
        <f t="shared" si="0"/>
        <v>1.1261297239069776</v>
      </c>
      <c r="M31" s="13">
        <f t="shared" si="1"/>
        <v>1.5109138571703415</v>
      </c>
      <c r="N31" s="13">
        <f t="shared" si="2"/>
        <v>1.6296969801032639</v>
      </c>
      <c r="O31" s="13">
        <f t="shared" si="5"/>
        <v>0.71826759078859126</v>
      </c>
      <c r="P31" s="57"/>
      <c r="Q31" s="92">
        <f t="shared" si="6"/>
        <v>1.3140230617720783</v>
      </c>
      <c r="R31" s="56"/>
    </row>
    <row r="32" spans="1:18" x14ac:dyDescent="0.2">
      <c r="A32" s="1" t="s">
        <v>23</v>
      </c>
      <c r="B32" s="21">
        <v>0.25936313155991686</v>
      </c>
      <c r="C32" s="72">
        <v>4481</v>
      </c>
      <c r="D32" s="2">
        <v>6839</v>
      </c>
      <c r="E32" s="2">
        <v>6964</v>
      </c>
      <c r="F32" s="2">
        <v>3934</v>
      </c>
      <c r="G32" s="21">
        <v>98.20505456634119</v>
      </c>
      <c r="J32" s="13">
        <f t="shared" si="3"/>
        <v>0.25676769184347209</v>
      </c>
      <c r="K32" s="13">
        <f t="shared" si="4"/>
        <v>1.5996441321175583</v>
      </c>
      <c r="L32" s="13">
        <f t="shared" si="0"/>
        <v>1.1967060400208249</v>
      </c>
      <c r="M32" s="13">
        <f t="shared" si="1"/>
        <v>1.1144123887642103</v>
      </c>
      <c r="N32" s="13">
        <f t="shared" si="2"/>
        <v>0.84183737146972692</v>
      </c>
      <c r="O32" s="13">
        <f t="shared" si="5"/>
        <v>2.9415553750429591</v>
      </c>
      <c r="P32" s="57"/>
      <c r="Q32" s="92">
        <f t="shared" si="6"/>
        <v>1.3251538332097919</v>
      </c>
      <c r="R32" s="56"/>
    </row>
    <row r="33" spans="1:18" x14ac:dyDescent="0.2">
      <c r="A33" s="1" t="s">
        <v>24</v>
      </c>
      <c r="B33" s="21">
        <v>2.07815124</v>
      </c>
      <c r="C33" s="72">
        <v>28</v>
      </c>
      <c r="D33" s="2">
        <v>594</v>
      </c>
      <c r="E33" s="2">
        <v>859</v>
      </c>
      <c r="F33" s="2">
        <v>1114</v>
      </c>
      <c r="G33" s="21">
        <v>69.150174621653079</v>
      </c>
      <c r="J33" s="13">
        <f t="shared" si="3"/>
        <v>0.85638522574240572</v>
      </c>
      <c r="K33" s="13">
        <f t="shared" si="4"/>
        <v>0.17517603107588592</v>
      </c>
      <c r="L33" s="13">
        <f t="shared" si="0"/>
        <v>0.26445078033699421</v>
      </c>
      <c r="M33" s="13">
        <f t="shared" si="1"/>
        <v>0.28746736684869517</v>
      </c>
      <c r="N33" s="13">
        <f t="shared" si="2"/>
        <v>0.32194251353009695</v>
      </c>
      <c r="O33" s="13">
        <f t="shared" si="5"/>
        <v>1.9955090330782606</v>
      </c>
      <c r="P33" s="57"/>
      <c r="Q33" s="92">
        <f t="shared" si="6"/>
        <v>0.65015515843538985</v>
      </c>
      <c r="R33" s="56"/>
    </row>
    <row r="34" spans="1:18" x14ac:dyDescent="0.2">
      <c r="A34" s="1" t="s">
        <v>25</v>
      </c>
      <c r="B34" s="21">
        <v>3.0768099690295401</v>
      </c>
      <c r="C34" s="72">
        <v>13387</v>
      </c>
      <c r="D34" s="2">
        <v>5067</v>
      </c>
      <c r="E34" s="2">
        <v>8558</v>
      </c>
      <c r="F34" s="2">
        <v>12955</v>
      </c>
      <c r="G34" s="21">
        <v>59.207758822154709</v>
      </c>
      <c r="J34" s="13">
        <f t="shared" si="3"/>
        <v>1.185622744686226</v>
      </c>
      <c r="K34" s="13">
        <f t="shared" si="4"/>
        <v>1.9068106071549633</v>
      </c>
      <c r="L34" s="13">
        <f t="shared" si="0"/>
        <v>1.0822904683301093</v>
      </c>
      <c r="M34" s="13">
        <f t="shared" si="1"/>
        <v>1.1958576097353828</v>
      </c>
      <c r="N34" s="13">
        <f t="shared" si="2"/>
        <v>1.3329398086394246</v>
      </c>
      <c r="O34" s="13">
        <f t="shared" si="5"/>
        <v>1.6717773186360165</v>
      </c>
      <c r="P34" s="57"/>
      <c r="Q34" s="92">
        <f t="shared" si="6"/>
        <v>1.3958830928636869</v>
      </c>
      <c r="R34" s="56"/>
    </row>
    <row r="35" spans="1:18" x14ac:dyDescent="0.2">
      <c r="A35" s="1" t="s">
        <v>26</v>
      </c>
      <c r="B35" s="21">
        <v>1.3958849489817908</v>
      </c>
      <c r="C35" s="72">
        <v>15</v>
      </c>
      <c r="D35" s="2">
        <v>1845</v>
      </c>
      <c r="E35" s="2">
        <v>3158</v>
      </c>
      <c r="F35" s="2">
        <v>4085</v>
      </c>
      <c r="G35" s="21">
        <v>58.423052564914499</v>
      </c>
      <c r="J35" s="13">
        <f t="shared" si="3"/>
        <v>0.6314558736181598</v>
      </c>
      <c r="K35" s="13">
        <f t="shared" si="4"/>
        <v>0</v>
      </c>
      <c r="L35" s="13">
        <f t="shared" si="0"/>
        <v>0.69685054370494526</v>
      </c>
      <c r="M35" s="13">
        <f t="shared" si="1"/>
        <v>0.80192230551519206</v>
      </c>
      <c r="N35" s="13">
        <f t="shared" si="2"/>
        <v>0.85735758285534336</v>
      </c>
      <c r="O35" s="13">
        <f t="shared" si="5"/>
        <v>1.6462267575739107</v>
      </c>
      <c r="P35" s="57"/>
      <c r="Q35" s="92">
        <f t="shared" si="6"/>
        <v>0.77230217721125849</v>
      </c>
      <c r="R35" s="56"/>
    </row>
    <row r="36" spans="1:18" x14ac:dyDescent="0.2">
      <c r="A36" s="1" t="s">
        <v>27</v>
      </c>
      <c r="B36" s="21">
        <v>2.830946474515295</v>
      </c>
      <c r="C36" s="72">
        <v>59715</v>
      </c>
      <c r="D36" s="2">
        <v>47567</v>
      </c>
      <c r="E36" s="2">
        <v>71461</v>
      </c>
      <c r="F36" s="2">
        <v>48661</v>
      </c>
      <c r="G36" s="21">
        <v>66.563580134618888</v>
      </c>
      <c r="J36" s="13">
        <f t="shared" si="3"/>
        <v>1.1045665394183968</v>
      </c>
      <c r="K36" s="13">
        <f t="shared" si="4"/>
        <v>2.326483383609971</v>
      </c>
      <c r="L36" s="13">
        <f t="shared" si="0"/>
        <v>1.9366667587056006</v>
      </c>
      <c r="M36" s="13">
        <f t="shared" si="1"/>
        <v>2.0344772995216842</v>
      </c>
      <c r="N36" s="13">
        <f t="shared" si="2"/>
        <v>1.8782572721452744</v>
      </c>
      <c r="O36" s="13">
        <f t="shared" si="5"/>
        <v>1.9112877849690555</v>
      </c>
      <c r="P36" s="57"/>
      <c r="Q36" s="92">
        <f t="shared" si="6"/>
        <v>1.8652898397283304</v>
      </c>
      <c r="R36" s="56"/>
    </row>
    <row r="37" spans="1:18" x14ac:dyDescent="0.2">
      <c r="A37" s="1" t="s">
        <v>28</v>
      </c>
      <c r="B37" s="21">
        <v>0.34592514000000002</v>
      </c>
      <c r="C37" s="74" t="s">
        <v>46</v>
      </c>
      <c r="D37" s="2">
        <v>583</v>
      </c>
      <c r="E37" s="2">
        <v>583</v>
      </c>
      <c r="F37" s="2">
        <v>510</v>
      </c>
      <c r="G37" s="21">
        <v>100</v>
      </c>
      <c r="J37" s="13">
        <f t="shared" si="3"/>
        <v>0.2853054295762627</v>
      </c>
      <c r="K37" s="77" t="s">
        <v>46</v>
      </c>
      <c r="L37" s="13">
        <f t="shared" si="0"/>
        <v>0.25731932355571813</v>
      </c>
      <c r="M37" s="13">
        <f t="shared" si="1"/>
        <v>0.13431469196429402</v>
      </c>
      <c r="N37" s="13">
        <f t="shared" si="2"/>
        <v>0</v>
      </c>
      <c r="O37" s="13">
        <f t="shared" si="5"/>
        <v>3</v>
      </c>
      <c r="P37" s="57"/>
      <c r="Q37" s="92">
        <f t="shared" si="6"/>
        <v>0.735387889019255</v>
      </c>
      <c r="R37" s="56"/>
    </row>
    <row r="38" spans="1:18" x14ac:dyDescent="0.2">
      <c r="A38" s="1" t="s">
        <v>29</v>
      </c>
      <c r="B38" s="21">
        <v>2.5935895582892017</v>
      </c>
      <c r="C38" s="72">
        <v>2739</v>
      </c>
      <c r="D38" s="2">
        <v>4344</v>
      </c>
      <c r="E38" s="2">
        <v>4705</v>
      </c>
      <c r="F38" s="2">
        <v>2411</v>
      </c>
      <c r="G38" s="21">
        <v>92.327311370882043</v>
      </c>
      <c r="J38" s="13">
        <f t="shared" si="3"/>
        <v>1.0263147804032071</v>
      </c>
      <c r="K38" s="13">
        <f t="shared" si="4"/>
        <v>1.4614876120085658</v>
      </c>
      <c r="L38" s="13">
        <f t="shared" si="0"/>
        <v>1.0235539069450614</v>
      </c>
      <c r="M38" s="13">
        <f t="shared" si="1"/>
        <v>0.95946316208364701</v>
      </c>
      <c r="N38" s="13">
        <f t="shared" si="2"/>
        <v>0.64008698017053589</v>
      </c>
      <c r="O38" s="13">
        <f t="shared" si="5"/>
        <v>2.7501721217079664</v>
      </c>
      <c r="P38" s="57"/>
      <c r="Q38" s="92">
        <f t="shared" si="6"/>
        <v>1.310179760553164</v>
      </c>
      <c r="R38" s="56"/>
    </row>
    <row r="39" spans="1:18" x14ac:dyDescent="0.2">
      <c r="A39" s="1" t="s">
        <v>30</v>
      </c>
      <c r="B39" s="21">
        <v>2.42</v>
      </c>
      <c r="C39" s="72">
        <v>3968</v>
      </c>
      <c r="D39" s="2">
        <v>3730</v>
      </c>
      <c r="E39" s="2">
        <v>6550</v>
      </c>
      <c r="F39" s="2">
        <v>5680</v>
      </c>
      <c r="G39" s="21">
        <v>56.946564885496187</v>
      </c>
      <c r="J39" s="13">
        <f t="shared" si="3"/>
        <v>0.96908582538147636</v>
      </c>
      <c r="K39" s="13">
        <f t="shared" si="4"/>
        <v>1.5655201817135793</v>
      </c>
      <c r="L39" s="13">
        <f t="shared" si="0"/>
        <v>0.96541480679376257</v>
      </c>
      <c r="M39" s="13">
        <f t="shared" si="1"/>
        <v>1.0901940905851188</v>
      </c>
      <c r="N39" s="13">
        <f t="shared" si="2"/>
        <v>0.99318443680630319</v>
      </c>
      <c r="O39" s="13">
        <f t="shared" si="5"/>
        <v>1.5981513302884156</v>
      </c>
      <c r="P39" s="57"/>
      <c r="Q39" s="92">
        <f t="shared" si="6"/>
        <v>1.1969251119281095</v>
      </c>
      <c r="R39" s="56"/>
    </row>
    <row r="40" spans="1:18" x14ac:dyDescent="0.2">
      <c r="A40" s="1" t="s">
        <v>31</v>
      </c>
      <c r="B40" s="21">
        <v>3.7354039654138207</v>
      </c>
      <c r="C40" s="72">
        <v>38872</v>
      </c>
      <c r="D40" s="2">
        <v>47345</v>
      </c>
      <c r="E40" s="2">
        <v>71543</v>
      </c>
      <c r="F40" s="2">
        <v>57834</v>
      </c>
      <c r="G40" s="21">
        <v>66.176984470877656</v>
      </c>
      <c r="J40" s="13">
        <f t="shared" si="3"/>
        <v>1.4027478216097178</v>
      </c>
      <c r="K40" s="13">
        <f t="shared" si="4"/>
        <v>2.2059928990561697</v>
      </c>
      <c r="L40" s="13">
        <f t="shared" si="0"/>
        <v>1.9348819896442369</v>
      </c>
      <c r="M40" s="13">
        <f t="shared" si="1"/>
        <v>2.0349304651826818</v>
      </c>
      <c r="N40" s="13">
        <f t="shared" si="2"/>
        <v>1.9494194550249555</v>
      </c>
      <c r="O40" s="13">
        <f t="shared" si="5"/>
        <v>1.8986999713488282</v>
      </c>
      <c r="P40" s="57"/>
      <c r="Q40" s="92">
        <f t="shared" si="6"/>
        <v>1.9044454336444316</v>
      </c>
      <c r="R40" s="56"/>
    </row>
    <row r="41" spans="1:18" x14ac:dyDescent="0.2">
      <c r="A41" s="1" t="s">
        <v>32</v>
      </c>
      <c r="B41" s="21">
        <v>0.81346179655216844</v>
      </c>
      <c r="C41" s="72">
        <v>1842</v>
      </c>
      <c r="D41" s="2">
        <v>4206</v>
      </c>
      <c r="E41" s="2">
        <v>14249</v>
      </c>
      <c r="F41" s="2">
        <v>12340</v>
      </c>
      <c r="G41" s="21">
        <v>29.517860902519477</v>
      </c>
      <c r="J41" s="13">
        <f t="shared" si="3"/>
        <v>0.43944277834615614</v>
      </c>
      <c r="K41" s="13">
        <f t="shared" si="4"/>
        <v>1.3501377352155994</v>
      </c>
      <c r="L41" s="13">
        <f t="shared" si="0"/>
        <v>1.0112370449256243</v>
      </c>
      <c r="M41" s="13">
        <f t="shared" si="1"/>
        <v>1.3973127398884808</v>
      </c>
      <c r="N41" s="13">
        <f t="shared" si="2"/>
        <v>1.3128989839906371</v>
      </c>
      <c r="O41" s="13">
        <f t="shared" si="5"/>
        <v>0.70505436629040408</v>
      </c>
      <c r="P41" s="57"/>
      <c r="Q41" s="92">
        <f t="shared" si="6"/>
        <v>1.0360139414428169</v>
      </c>
      <c r="R41" s="56"/>
    </row>
    <row r="42" spans="1:18" x14ac:dyDescent="0.2">
      <c r="A42" s="1" t="s">
        <v>33</v>
      </c>
      <c r="B42" s="21">
        <v>2.2300634034896576</v>
      </c>
      <c r="C42" s="72">
        <v>1592</v>
      </c>
      <c r="D42" s="2">
        <v>3096</v>
      </c>
      <c r="E42" s="2">
        <v>4539</v>
      </c>
      <c r="F42" s="2">
        <v>3695</v>
      </c>
      <c r="G42" s="21">
        <v>68.208856576338405</v>
      </c>
      <c r="J42" s="13">
        <f t="shared" si="3"/>
        <v>0.90646758355980106</v>
      </c>
      <c r="K42" s="13">
        <f t="shared" si="4"/>
        <v>1.3092002226599486</v>
      </c>
      <c r="L42" s="13">
        <f t="shared" si="0"/>
        <v>0.8943383285153933</v>
      </c>
      <c r="M42" s="13">
        <f t="shared" si="1"/>
        <v>0.94526977262765055</v>
      </c>
      <c r="N42" s="13">
        <f t="shared" si="2"/>
        <v>0.81601108385756183</v>
      </c>
      <c r="O42" s="13">
        <f t="shared" si="5"/>
        <v>1.9648590873517386</v>
      </c>
      <c r="P42" s="57"/>
      <c r="Q42" s="92">
        <f t="shared" si="6"/>
        <v>1.1393576797620157</v>
      </c>
      <c r="R42" s="56"/>
    </row>
    <row r="43" spans="1:18" x14ac:dyDescent="0.2">
      <c r="A43" s="1" t="s">
        <v>34</v>
      </c>
      <c r="B43" s="21">
        <v>4.4800000000000004</v>
      </c>
      <c r="C43" s="72">
        <v>6585</v>
      </c>
      <c r="D43" s="2">
        <v>13544</v>
      </c>
      <c r="E43" s="2">
        <v>23221</v>
      </c>
      <c r="F43" s="2">
        <v>23487</v>
      </c>
      <c r="G43" s="21">
        <v>58.326514792644588</v>
      </c>
      <c r="J43" s="13">
        <f t="shared" si="3"/>
        <v>1.648226025440958</v>
      </c>
      <c r="K43" s="13">
        <f t="shared" si="4"/>
        <v>1.7076842100939749</v>
      </c>
      <c r="L43" s="13">
        <f t="shared" si="0"/>
        <v>1.4574007158786979</v>
      </c>
      <c r="M43" s="13">
        <f t="shared" si="1"/>
        <v>1.5902919565818172</v>
      </c>
      <c r="N43" s="13">
        <f t="shared" si="2"/>
        <v>1.5781006899999939</v>
      </c>
      <c r="O43" s="13">
        <f t="shared" si="5"/>
        <v>1.6430834230810052</v>
      </c>
      <c r="P43" s="57"/>
      <c r="Q43" s="92">
        <f t="shared" si="6"/>
        <v>1.6041311701794079</v>
      </c>
      <c r="R43" s="56"/>
    </row>
    <row r="44" spans="1:18" x14ac:dyDescent="0.2">
      <c r="A44" s="1" t="s">
        <v>35</v>
      </c>
      <c r="B44" s="21">
        <v>5.4232744270629727</v>
      </c>
      <c r="C44" s="72">
        <v>6211</v>
      </c>
      <c r="D44" s="2">
        <v>10283</v>
      </c>
      <c r="E44" s="2">
        <v>34035</v>
      </c>
      <c r="F44" s="2">
        <v>32714</v>
      </c>
      <c r="G44" s="21">
        <v>30.213016012927866</v>
      </c>
      <c r="J44" s="13">
        <f t="shared" si="3"/>
        <v>1.9592044638421904</v>
      </c>
      <c r="K44" s="13">
        <f t="shared" si="4"/>
        <v>1.6912732575497815</v>
      </c>
      <c r="L44" s="13">
        <f t="shared" si="0"/>
        <v>1.3523099180892464</v>
      </c>
      <c r="M44" s="13">
        <f t="shared" si="1"/>
        <v>1.7413703461115178</v>
      </c>
      <c r="N44" s="13">
        <f t="shared" si="2"/>
        <v>1.7146389804850322</v>
      </c>
      <c r="O44" s="13">
        <f t="shared" si="5"/>
        <v>0.72768908206110738</v>
      </c>
      <c r="P44" s="57"/>
      <c r="Q44" s="92">
        <f t="shared" si="6"/>
        <v>1.5310810080231461</v>
      </c>
      <c r="R44" s="56"/>
    </row>
    <row r="45" spans="1:18" x14ac:dyDescent="0.2">
      <c r="A45" s="1" t="s">
        <v>36</v>
      </c>
      <c r="B45" s="21">
        <v>0.55999837189778245</v>
      </c>
      <c r="C45" s="72">
        <v>15199</v>
      </c>
      <c r="D45" s="2">
        <v>19930</v>
      </c>
      <c r="E45" s="2">
        <v>27170</v>
      </c>
      <c r="F45" s="2">
        <v>4819</v>
      </c>
      <c r="G45" s="21">
        <v>73.352962826647044</v>
      </c>
      <c r="J45" s="13">
        <f t="shared" si="3"/>
        <v>0.355881030323078</v>
      </c>
      <c r="K45" s="13">
        <f t="shared" si="4"/>
        <v>1.9424393245814575</v>
      </c>
      <c r="L45" s="13">
        <f t="shared" si="0"/>
        <v>1.6047759178786587</v>
      </c>
      <c r="M45" s="13">
        <f t="shared" si="1"/>
        <v>1.6523526853645512</v>
      </c>
      <c r="N45" s="13">
        <f t="shared" si="2"/>
        <v>0.92544817760339915</v>
      </c>
      <c r="O45" s="13">
        <f t="shared" si="5"/>
        <v>2.1323546306149259</v>
      </c>
      <c r="P45" s="57"/>
      <c r="Q45" s="92">
        <f t="shared" si="6"/>
        <v>1.4355419610610116</v>
      </c>
      <c r="R45" s="56"/>
    </row>
    <row r="46" spans="1:18" x14ac:dyDescent="0.2">
      <c r="A46" s="1" t="s">
        <v>37</v>
      </c>
      <c r="B46" s="21">
        <v>1.6866530846039409</v>
      </c>
      <c r="C46" s="72">
        <v>5090</v>
      </c>
      <c r="D46" s="2">
        <v>10165</v>
      </c>
      <c r="E46" s="2">
        <v>12120</v>
      </c>
      <c r="F46" s="2">
        <v>11842</v>
      </c>
      <c r="G46" s="21">
        <v>83.869636963696365</v>
      </c>
      <c r="J46" s="13">
        <f t="shared" si="3"/>
        <v>0.72731622788871764</v>
      </c>
      <c r="K46" s="13">
        <f t="shared" si="4"/>
        <v>1.6354092637187583</v>
      </c>
      <c r="L46" s="13">
        <f t="shared" si="0"/>
        <v>1.3479065460615101</v>
      </c>
      <c r="M46" s="13">
        <f t="shared" si="1"/>
        <v>1.3333658184269783</v>
      </c>
      <c r="N46" s="13">
        <f t="shared" si="2"/>
        <v>1.2959248317685432</v>
      </c>
      <c r="O46" s="13">
        <f t="shared" si="5"/>
        <v>2.4747845809685569</v>
      </c>
      <c r="P46" s="57"/>
      <c r="Q46" s="92">
        <f t="shared" si="6"/>
        <v>1.4691178781388441</v>
      </c>
      <c r="R46" s="56"/>
    </row>
    <row r="47" spans="1:18" x14ac:dyDescent="0.2">
      <c r="A47" s="1" t="s">
        <v>38</v>
      </c>
      <c r="B47" s="21">
        <v>2.2123988587245806</v>
      </c>
      <c r="C47" s="72">
        <v>17608</v>
      </c>
      <c r="D47" s="2">
        <v>33000</v>
      </c>
      <c r="E47" s="2">
        <v>88174</v>
      </c>
      <c r="F47" s="2">
        <v>121600</v>
      </c>
      <c r="G47" s="21">
        <v>37.425998593689755</v>
      </c>
      <c r="J47" s="13">
        <f t="shared" si="3"/>
        <v>0.9006439415861538</v>
      </c>
      <c r="K47" s="13">
        <f t="shared" si="4"/>
        <v>1.9837312725367775</v>
      </c>
      <c r="L47" s="13">
        <f t="shared" si="0"/>
        <v>1.797170290507875</v>
      </c>
      <c r="M47" s="13">
        <f t="shared" si="1"/>
        <v>2.1175220031278723</v>
      </c>
      <c r="N47" s="13">
        <f t="shared" si="2"/>
        <v>2.2556453883527352</v>
      </c>
      <c r="O47" s="13">
        <f t="shared" si="5"/>
        <v>0.96254862366566396</v>
      </c>
      <c r="P47" s="57"/>
      <c r="Q47" s="92">
        <f t="shared" si="6"/>
        <v>1.6695435866295132</v>
      </c>
      <c r="R47" s="56"/>
    </row>
    <row r="48" spans="1:18" ht="13.5" thickBot="1" x14ac:dyDescent="0.25">
      <c r="A48" s="45" t="s">
        <v>39</v>
      </c>
      <c r="B48" s="84">
        <v>5.8632891500769144</v>
      </c>
      <c r="C48" s="75" t="s">
        <v>46</v>
      </c>
      <c r="D48" s="46">
        <v>877</v>
      </c>
      <c r="E48" s="46">
        <v>5847</v>
      </c>
      <c r="F48" s="46">
        <v>16792</v>
      </c>
      <c r="G48" s="84">
        <v>14.999144860612279</v>
      </c>
      <c r="J48" s="13">
        <f t="shared" si="3"/>
        <v>2.1042683895785039</v>
      </c>
      <c r="K48" s="77" t="s">
        <v>46</v>
      </c>
      <c r="L48" s="33">
        <f>3*(LOG10(D48)-LOG10(MIN(D$9:D$48)))/(LOG10(MAX(D$9:D$48))-LOG10(MIN(D$9:D$48)))</f>
        <v>0.41310224290952169</v>
      </c>
      <c r="M48" s="33">
        <f>3*(LOG10(E48)-LOG10(MIN(E$9:E$48)))/(LOG10(MAX(E$9:E$48))-LOG10(MIN(E$9:E$48)))</f>
        <v>1.0453302782885308</v>
      </c>
      <c r="N48" s="33">
        <f t="shared" si="2"/>
        <v>1.4398365104299908</v>
      </c>
      <c r="O48" s="13">
        <f t="shared" si="5"/>
        <v>0.23231525232336717</v>
      </c>
      <c r="P48" s="57"/>
      <c r="Q48" s="91">
        <f t="shared" si="6"/>
        <v>1.046970534705983</v>
      </c>
      <c r="R48" s="56"/>
    </row>
    <row r="49" spans="3:18" ht="26.25" thickTop="1" x14ac:dyDescent="0.2">
      <c r="C49" s="76" t="s">
        <v>154</v>
      </c>
      <c r="J49" s="15"/>
      <c r="K49" s="15"/>
      <c r="M49" s="3"/>
      <c r="N49" s="3"/>
      <c r="O49" s="15"/>
      <c r="P49" s="57"/>
      <c r="Q49" s="93"/>
      <c r="R49" s="13"/>
    </row>
  </sheetData>
  <sheetProtection algorithmName="SHA-512" hashValue="sab7IjvgjkaaW5BnJW0hixOLaIKCbfvA1YcbslUj8b8t7P8TTrpJ3P3AzROyPyFcTDaJ4pCiHwswIr5YUwqlyw==" saltValue="lII6apO+qhtvCo6Sl4cVrQ==" spinCount="100000" sheet="1" objects="1" scenarios="1"/>
  <mergeCells count="3">
    <mergeCell ref="A3:G3"/>
    <mergeCell ref="J3:O3"/>
    <mergeCell ref="D4:G4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opLeftCell="M1" zoomScale="115" zoomScaleNormal="115" zoomScaleSheetLayoutView="85" workbookViewId="0">
      <selection activeCell="M1" sqref="A1:XFD1048576"/>
    </sheetView>
  </sheetViews>
  <sheetFormatPr defaultRowHeight="12.75" x14ac:dyDescent="0.2"/>
  <cols>
    <col min="1" max="1" width="25.7109375" customWidth="1"/>
    <col min="2" max="12" width="16.7109375" customWidth="1"/>
    <col min="14" max="14" width="26.140625" customWidth="1"/>
    <col min="15" max="15" width="27.7109375" customWidth="1"/>
    <col min="16" max="16" width="26.42578125" customWidth="1"/>
    <col min="17" max="17" width="25.5703125" customWidth="1"/>
    <col min="19" max="19" width="22.28515625" customWidth="1"/>
  </cols>
  <sheetData>
    <row r="1" spans="1:23" ht="36.75" customHeight="1" x14ac:dyDescent="0.25">
      <c r="A1" s="66" t="s">
        <v>151</v>
      </c>
      <c r="B1" s="66"/>
      <c r="C1" s="66"/>
      <c r="D1" s="36"/>
      <c r="E1" s="36"/>
      <c r="F1" s="36"/>
    </row>
    <row r="2" spans="1:23" x14ac:dyDescent="0.2">
      <c r="A2" t="s">
        <v>100</v>
      </c>
    </row>
    <row r="3" spans="1:23" ht="36.75" customHeight="1" x14ac:dyDescent="0.4">
      <c r="A3" s="99" t="s">
        <v>119</v>
      </c>
      <c r="B3" s="99"/>
      <c r="C3" s="99"/>
      <c r="D3" s="99"/>
      <c r="E3" s="99"/>
      <c r="F3" s="99"/>
      <c r="G3" s="29"/>
      <c r="H3" s="29"/>
      <c r="I3" s="99" t="s">
        <v>109</v>
      </c>
      <c r="J3" s="99"/>
      <c r="K3" s="99"/>
      <c r="L3" s="99"/>
      <c r="N3" s="95" t="s">
        <v>116</v>
      </c>
      <c r="O3" s="95"/>
      <c r="P3" s="95"/>
      <c r="Q3" s="95"/>
      <c r="R3" s="55"/>
      <c r="S3" s="35" t="s">
        <v>117</v>
      </c>
    </row>
    <row r="4" spans="1:23" s="8" customFormat="1" ht="33.75" customHeight="1" x14ac:dyDescent="0.2">
      <c r="B4" s="97" t="s">
        <v>80</v>
      </c>
      <c r="C4" s="97"/>
      <c r="D4" s="97"/>
      <c r="E4" s="97" t="s">
        <v>81</v>
      </c>
      <c r="F4" s="97"/>
      <c r="G4" s="28"/>
      <c r="H4" s="49"/>
      <c r="I4" s="98" t="s">
        <v>80</v>
      </c>
      <c r="J4" s="98"/>
      <c r="K4" s="97" t="s">
        <v>81</v>
      </c>
      <c r="L4" s="97"/>
      <c r="N4" s="54"/>
      <c r="O4" s="54"/>
      <c r="P4" s="54"/>
      <c r="Q4" s="54"/>
      <c r="R4" s="27"/>
    </row>
    <row r="5" spans="1:23" ht="43.5" customHeight="1" x14ac:dyDescent="0.2">
      <c r="A5" s="6" t="s">
        <v>40</v>
      </c>
      <c r="B5" s="6" t="s">
        <v>77</v>
      </c>
      <c r="C5" s="6" t="s">
        <v>86</v>
      </c>
      <c r="D5" s="6" t="s">
        <v>88</v>
      </c>
      <c r="E5" s="6" t="s">
        <v>78</v>
      </c>
      <c r="F5" s="6" t="s">
        <v>79</v>
      </c>
      <c r="G5" s="39"/>
      <c r="H5" s="39"/>
      <c r="I5" s="6" t="s">
        <v>91</v>
      </c>
      <c r="J5" s="6" t="s">
        <v>93</v>
      </c>
      <c r="K5" s="6" t="s">
        <v>92</v>
      </c>
      <c r="L5" s="6" t="s">
        <v>120</v>
      </c>
      <c r="N5" s="6" t="s">
        <v>91</v>
      </c>
      <c r="O5" s="6" t="s">
        <v>93</v>
      </c>
      <c r="P5" s="6" t="s">
        <v>92</v>
      </c>
      <c r="Q5" s="6" t="s">
        <v>120</v>
      </c>
      <c r="S5" s="6" t="s">
        <v>94</v>
      </c>
      <c r="T5" s="3"/>
      <c r="U5" s="3"/>
      <c r="V5" s="3"/>
      <c r="W5" s="3"/>
    </row>
    <row r="6" spans="1:23" ht="21" customHeight="1" x14ac:dyDescent="0.2">
      <c r="A6" t="s">
        <v>72</v>
      </c>
      <c r="C6" t="s">
        <v>53</v>
      </c>
      <c r="D6" t="s">
        <v>87</v>
      </c>
      <c r="E6" t="s">
        <v>53</v>
      </c>
      <c r="F6" t="s">
        <v>54</v>
      </c>
      <c r="H6" t="s">
        <v>102</v>
      </c>
      <c r="I6" s="53" t="s">
        <v>124</v>
      </c>
      <c r="J6" s="53" t="s">
        <v>125</v>
      </c>
      <c r="K6" s="53" t="s">
        <v>126</v>
      </c>
      <c r="L6" s="53" t="s">
        <v>127</v>
      </c>
      <c r="N6" s="53" t="s">
        <v>128</v>
      </c>
      <c r="O6" s="53" t="s">
        <v>129</v>
      </c>
      <c r="P6" s="53" t="s">
        <v>130</v>
      </c>
      <c r="Q6" s="53" t="s">
        <v>131</v>
      </c>
      <c r="S6" s="53" t="s">
        <v>132</v>
      </c>
      <c r="T6" s="3"/>
      <c r="U6" s="3"/>
      <c r="V6" s="3"/>
      <c r="W6" s="3"/>
    </row>
    <row r="7" spans="1:23" s="51" customFormat="1" ht="30" customHeight="1" thickBot="1" x14ac:dyDescent="0.25">
      <c r="A7" s="48" t="s">
        <v>73</v>
      </c>
      <c r="B7" s="48">
        <v>2014</v>
      </c>
      <c r="C7" s="48">
        <v>2015</v>
      </c>
      <c r="D7" s="48">
        <v>2014</v>
      </c>
      <c r="E7" s="48">
        <v>2013</v>
      </c>
      <c r="F7" s="48">
        <v>2014</v>
      </c>
      <c r="H7" s="51" t="s">
        <v>72</v>
      </c>
      <c r="I7" s="52" t="s">
        <v>121</v>
      </c>
      <c r="J7" s="52" t="s">
        <v>122</v>
      </c>
      <c r="K7" s="52" t="s">
        <v>121</v>
      </c>
      <c r="L7" s="52" t="s">
        <v>123</v>
      </c>
      <c r="N7" s="48"/>
      <c r="O7" s="48"/>
      <c r="P7" s="48"/>
      <c r="Q7" s="48"/>
      <c r="S7" s="48"/>
    </row>
    <row r="8" spans="1:23" s="3" customFormat="1" ht="13.5" thickTop="1" x14ac:dyDescent="0.2">
      <c r="A8" s="10" t="s">
        <v>0</v>
      </c>
      <c r="B8" s="22" t="s">
        <v>85</v>
      </c>
      <c r="C8" s="4">
        <v>1837</v>
      </c>
      <c r="D8" s="75" t="s">
        <v>46</v>
      </c>
      <c r="E8" s="4">
        <v>41442.275999999998</v>
      </c>
      <c r="F8" s="4">
        <v>5069564.7181818178</v>
      </c>
      <c r="G8" s="4"/>
      <c r="H8" s="4"/>
      <c r="I8" s="50">
        <f>IF(B8="No","NA",C8)/'Steel Production Factor'!$D9</f>
        <v>4.4265060240963852</v>
      </c>
      <c r="J8" s="80" t="s">
        <v>46</v>
      </c>
      <c r="K8" s="50">
        <f>E8/'Steel Production Factor'!$D9</f>
        <v>99.86090602409638</v>
      </c>
      <c r="L8" s="50">
        <f>F8/'Steel Production Factor'!$D9</f>
        <v>12215.818598028476</v>
      </c>
      <c r="N8" s="56">
        <f>3*(LOG10(I8+1)-LOG10(MIN(I$8:I$47)+1))/(LOG10(MAX(I$8:I$47)+1)-LOG10(MIN(I$8:I$47)+1))</f>
        <v>0.95256372215072016</v>
      </c>
      <c r="O8" s="89" t="s">
        <v>46</v>
      </c>
      <c r="P8" s="56">
        <f t="shared" ref="O8:Q9" si="0">3*(LOG10(K8+1)-LOG10(MIN(K$8:K$47)+1))/(LOG10(MAX(K$8:K$47)+1)-LOG10(MIN(K$8:K$47)+1))</f>
        <v>2.7535741331008663</v>
      </c>
      <c r="Q8" s="56">
        <f t="shared" si="0"/>
        <v>1.7148193131796963</v>
      </c>
      <c r="S8" s="90">
        <f>(MAX(N8,P8)+MAX(O8,Q8))/2</f>
        <v>2.2341967231402813</v>
      </c>
      <c r="T8" s="56"/>
    </row>
    <row r="9" spans="1:23" x14ac:dyDescent="0.2">
      <c r="A9" s="1" t="s">
        <v>1</v>
      </c>
      <c r="B9" s="22" t="s">
        <v>85</v>
      </c>
      <c r="C9" s="2">
        <v>25176</v>
      </c>
      <c r="D9" s="2">
        <v>1567000</v>
      </c>
      <c r="E9" s="2">
        <v>149149.60500000001</v>
      </c>
      <c r="F9" s="2">
        <v>36111557.716260165</v>
      </c>
      <c r="G9" s="2"/>
      <c r="H9" s="2"/>
      <c r="I9" s="50">
        <f>IF(B9="No","NA",C9)/'Steel Production Factor'!$D10</f>
        <v>9.1582393597671885</v>
      </c>
      <c r="J9" s="50">
        <f>D9/'Steel Production Factor'!$D10</f>
        <v>570.02546380501997</v>
      </c>
      <c r="K9" s="50">
        <f>E9/'Steel Production Factor'!$D10</f>
        <v>54.255949436158609</v>
      </c>
      <c r="L9" s="50">
        <f>F9/'Steel Production Factor'!$D10</f>
        <v>13136.252352222686</v>
      </c>
      <c r="N9" s="56">
        <f>3*(LOG10(I9+1)-LOG10(MIN(I$8:I$47)+1))/(LOG10(MAX(I$8:I$47)+1)-LOG10(MIN(I$8:I$47)+1))</f>
        <v>1.3301676395323063</v>
      </c>
      <c r="O9" s="56">
        <f t="shared" si="0"/>
        <v>2.3510629417110285</v>
      </c>
      <c r="P9" s="56">
        <f t="shared" si="0"/>
        <v>2.3915573218377908</v>
      </c>
      <c r="Q9" s="56">
        <f t="shared" si="0"/>
        <v>1.7455369680794113</v>
      </c>
      <c r="S9" s="57">
        <f t="shared" ref="S9:S47" si="1">(MAX(N9,P9)+MAX(O9,Q9))/2</f>
        <v>2.3713101317744094</v>
      </c>
      <c r="T9" s="56"/>
      <c r="U9" s="3"/>
      <c r="V9" s="3"/>
      <c r="W9" s="3"/>
    </row>
    <row r="10" spans="1:23" x14ac:dyDescent="0.2">
      <c r="A10" s="1" t="s">
        <v>2</v>
      </c>
      <c r="B10" s="22" t="s">
        <v>85</v>
      </c>
      <c r="C10" s="2">
        <v>103329</v>
      </c>
      <c r="D10" s="2">
        <v>2577000</v>
      </c>
      <c r="E10" s="2">
        <v>396406.68</v>
      </c>
      <c r="F10" s="2">
        <v>77407393.095368326</v>
      </c>
      <c r="G10" s="2"/>
      <c r="H10" s="2"/>
      <c r="I10" s="50">
        <f>IF(B10="No","NA",C10)/'Steel Production Factor'!$D11</f>
        <v>28.919395465994963</v>
      </c>
      <c r="J10" s="50">
        <f>D10/'Steel Production Factor'!$D11</f>
        <v>721.24265323257771</v>
      </c>
      <c r="K10" s="50">
        <f>E10/'Steel Production Factor'!$D11</f>
        <v>110.94505457598656</v>
      </c>
      <c r="L10" s="50">
        <f>F10/'Steel Production Factor'!$D11</f>
        <v>21664.537670128273</v>
      </c>
      <c r="N10" s="56">
        <f t="shared" ref="N10:N47" si="2">3*(LOG10(I10+1)-LOG10(MIN(I$8:I$47)+1))/(LOG10(MAX(I$8:I$47)+1)-LOG10(MIN(I$8:I$47)+1))</f>
        <v>1.9807301759372766</v>
      </c>
      <c r="O10" s="56">
        <f t="shared" ref="O10:O47" si="3">3*(LOG10(J10+1)-LOG10(MIN(J$8:J$47)+1))/(LOG10(MAX(J$8:J$47)+1)-LOG10(MIN(J$8:J$47)+1))</f>
        <v>2.4381566630798082</v>
      </c>
      <c r="P10" s="56">
        <f t="shared" ref="P10:P47" si="4">3*(LOG10(K10+1)-LOG10(MIN(K$8:K$47)+1))/(LOG10(MAX(K$8:K$47)+1)-LOG10(MIN(K$8:K$47)+1))</f>
        <v>2.8162994059505575</v>
      </c>
      <c r="Q10" s="56">
        <f t="shared" ref="Q10:Q47" si="5">3*(LOG10(L10+1)-LOG10(MIN(L$8:L$47)+1))/(LOG10(MAX(L$8:L$47)+1)-LOG10(MIN(L$8:L$47)+1))</f>
        <v>1.9570940873844713</v>
      </c>
      <c r="S10" s="57">
        <f t="shared" si="1"/>
        <v>2.6272280345151828</v>
      </c>
      <c r="T10" s="56"/>
      <c r="U10" s="3"/>
      <c r="V10" s="3"/>
      <c r="W10" s="3"/>
    </row>
    <row r="11" spans="1:23" x14ac:dyDescent="0.2">
      <c r="A11" s="1" t="s">
        <v>3</v>
      </c>
      <c r="B11" s="22" t="s">
        <v>85</v>
      </c>
      <c r="C11" s="2">
        <v>3210</v>
      </c>
      <c r="D11" s="2">
        <v>2652000</v>
      </c>
      <c r="E11" s="2">
        <v>4877.5820999999996</v>
      </c>
      <c r="F11" s="2">
        <v>5192455.9596945057</v>
      </c>
      <c r="G11" s="2"/>
      <c r="H11" s="2"/>
      <c r="I11" s="50">
        <f>IF(B11="No","NA",C11)/'Steel Production Factor'!$D12</f>
        <v>0.44676409185803756</v>
      </c>
      <c r="J11" s="50">
        <f>D11/'Steel Production Factor'!$D12</f>
        <v>369.10229645093943</v>
      </c>
      <c r="K11" s="50">
        <f>E11/'Steel Production Factor'!$D12</f>
        <v>0.67885624217118989</v>
      </c>
      <c r="L11" s="50">
        <f>F11/'Steel Production Factor'!$D12</f>
        <v>722.68002222609687</v>
      </c>
      <c r="N11" s="56">
        <f t="shared" si="2"/>
        <v>0.1564109430595719</v>
      </c>
      <c r="O11" s="56">
        <f t="shared" si="3"/>
        <v>2.190295922518986</v>
      </c>
      <c r="P11" s="56">
        <f t="shared" si="4"/>
        <v>0.28968311690750115</v>
      </c>
      <c r="Q11" s="56">
        <f t="shared" si="5"/>
        <v>0.51965334176411793</v>
      </c>
      <c r="S11" s="57">
        <f t="shared" si="1"/>
        <v>1.2399895197132436</v>
      </c>
      <c r="T11" s="56"/>
      <c r="U11" s="3"/>
      <c r="V11" s="3"/>
      <c r="W11" s="3"/>
    </row>
    <row r="12" spans="1:23" x14ac:dyDescent="0.2">
      <c r="A12" s="1" t="s">
        <v>4</v>
      </c>
      <c r="B12" s="22" t="s">
        <v>85</v>
      </c>
      <c r="C12" s="2">
        <v>657.1</v>
      </c>
      <c r="D12" s="2">
        <v>538940</v>
      </c>
      <c r="E12" s="2">
        <v>1335.348</v>
      </c>
      <c r="F12" s="2">
        <v>3957941.3409706824</v>
      </c>
      <c r="G12" s="2"/>
      <c r="H12" s="2"/>
      <c r="I12" s="50">
        <f>IF(B12="No","NA",C12)/'Steel Production Factor'!$D13</f>
        <v>0.13269386106623587</v>
      </c>
      <c r="J12" s="50">
        <f>D12/'Steel Production Factor'!$D13</f>
        <v>108.83279483037157</v>
      </c>
      <c r="K12" s="50">
        <f>E12/'Steel Production Factor'!$D13</f>
        <v>0.26965831987075928</v>
      </c>
      <c r="L12" s="50">
        <f>F12/'Steel Production Factor'!$D13</f>
        <v>799.2611754787323</v>
      </c>
      <c r="N12" s="56">
        <f t="shared" si="2"/>
        <v>9.0221419665637813E-3</v>
      </c>
      <c r="O12" s="56">
        <f t="shared" si="3"/>
        <v>1.7399302537980894</v>
      </c>
      <c r="P12" s="56">
        <f t="shared" si="4"/>
        <v>0.12161988925070834</v>
      </c>
      <c r="Q12" s="56">
        <f t="shared" si="5"/>
        <v>0.56219084417529108</v>
      </c>
      <c r="S12" s="57">
        <f t="shared" si="1"/>
        <v>0.93077507152439887</v>
      </c>
      <c r="T12" s="56"/>
      <c r="U12" s="3"/>
      <c r="V12" s="3"/>
      <c r="W12" s="3"/>
    </row>
    <row r="13" spans="1:23" x14ac:dyDescent="0.2">
      <c r="A13" s="1" t="s">
        <v>5</v>
      </c>
      <c r="B13" s="23" t="s">
        <v>84</v>
      </c>
      <c r="C13" s="2">
        <v>1956</v>
      </c>
      <c r="D13" s="2">
        <v>30000</v>
      </c>
      <c r="E13" s="2">
        <v>2155.52</v>
      </c>
      <c r="F13" s="2">
        <v>391627.92871807504</v>
      </c>
      <c r="G13" s="2"/>
      <c r="H13" s="2"/>
      <c r="I13" s="86" t="s">
        <v>160</v>
      </c>
      <c r="J13" s="50">
        <f>D13/'Steel Production Factor'!$D14</f>
        <v>37.831021437578812</v>
      </c>
      <c r="K13" s="50">
        <f>E13/'Steel Production Factor'!$D14</f>
        <v>2.7181841109709963</v>
      </c>
      <c r="L13" s="50">
        <f>F13/'Steel Production Factor'!$D14</f>
        <v>493.8561522296028</v>
      </c>
      <c r="N13" s="88" t="s">
        <v>160</v>
      </c>
      <c r="O13" s="56">
        <f t="shared" si="3"/>
        <v>1.3544715333978405</v>
      </c>
      <c r="P13" s="56">
        <f t="shared" si="4"/>
        <v>0.7680211826245289</v>
      </c>
      <c r="Q13" s="56">
        <f t="shared" si="5"/>
        <v>0.35892225562147456</v>
      </c>
      <c r="S13" s="57">
        <f t="shared" si="1"/>
        <v>1.0612463580111848</v>
      </c>
      <c r="T13" s="56"/>
      <c r="U13" s="3"/>
      <c r="V13" s="3"/>
      <c r="W13" s="3"/>
    </row>
    <row r="14" spans="1:23" x14ac:dyDescent="0.2">
      <c r="A14" s="1" t="s">
        <v>6</v>
      </c>
      <c r="B14" s="23" t="s">
        <v>85</v>
      </c>
      <c r="C14" s="2">
        <v>287311</v>
      </c>
      <c r="D14" s="2">
        <v>17194000</v>
      </c>
      <c r="E14" s="2">
        <v>279161.87599999999</v>
      </c>
      <c r="F14" s="2">
        <v>325758396.56915498</v>
      </c>
      <c r="G14" s="2"/>
      <c r="H14" s="2"/>
      <c r="I14" s="50">
        <f>IF(B14="No","NA",C14)/'Steel Production Factor'!$D15</f>
        <v>11.264005959148468</v>
      </c>
      <c r="J14" s="50">
        <f>D14/'Steel Production Factor'!$D15</f>
        <v>674.08946563688403</v>
      </c>
      <c r="K14" s="50">
        <f>E14/'Steel Production Factor'!$D15</f>
        <v>10.944520170933469</v>
      </c>
      <c r="L14" s="50">
        <f>F14/'Steel Production Factor'!$D15</f>
        <v>12771.33322496393</v>
      </c>
      <c r="N14" s="56">
        <f t="shared" si="2"/>
        <v>1.4436214143075254</v>
      </c>
      <c r="O14" s="56">
        <f t="shared" si="3"/>
        <v>2.4131267360369733</v>
      </c>
      <c r="P14" s="56">
        <f t="shared" si="4"/>
        <v>1.4700994291708895</v>
      </c>
      <c r="Q14" s="56">
        <f t="shared" si="5"/>
        <v>1.7336240760956421</v>
      </c>
      <c r="S14" s="57">
        <f t="shared" si="1"/>
        <v>1.9416130826039315</v>
      </c>
      <c r="T14" s="56"/>
      <c r="U14" s="3"/>
      <c r="V14" s="3"/>
      <c r="W14" s="3"/>
    </row>
    <row r="15" spans="1:23" x14ac:dyDescent="0.2">
      <c r="A15" s="1" t="s">
        <v>7</v>
      </c>
      <c r="B15" s="23" t="s">
        <v>85</v>
      </c>
      <c r="C15" s="2">
        <v>323145</v>
      </c>
      <c r="D15" s="2">
        <v>8774000</v>
      </c>
      <c r="E15" s="2">
        <v>65473.271999999997</v>
      </c>
      <c r="F15" s="2">
        <v>107031951.37718651</v>
      </c>
      <c r="G15" s="2"/>
      <c r="H15" s="2"/>
      <c r="I15" s="50">
        <f>IF(B15="No","NA",C15)/'Steel Production Factor'!$D16</f>
        <v>41.841900815745177</v>
      </c>
      <c r="J15" s="50">
        <f>D15/'Steel Production Factor'!$D16</f>
        <v>1136.0870128188528</v>
      </c>
      <c r="K15" s="50">
        <f>E15/'Steel Production Factor'!$D16</f>
        <v>8.4776993396348566</v>
      </c>
      <c r="L15" s="50">
        <f>F15/'Steel Production Factor'!$D16</f>
        <v>13858.856840241682</v>
      </c>
      <c r="N15" s="56">
        <f t="shared" si="2"/>
        <v>2.1969433988345672</v>
      </c>
      <c r="O15" s="56">
        <f t="shared" si="3"/>
        <v>2.6064158700193971</v>
      </c>
      <c r="P15" s="56">
        <f t="shared" si="4"/>
        <v>1.330932940980897</v>
      </c>
      <c r="Q15" s="56">
        <f t="shared" si="5"/>
        <v>1.7681802544773741</v>
      </c>
      <c r="S15" s="57">
        <f t="shared" si="1"/>
        <v>2.4016796344269822</v>
      </c>
      <c r="T15" s="56"/>
      <c r="U15" s="3"/>
      <c r="V15" s="3"/>
      <c r="W15" s="3"/>
    </row>
    <row r="16" spans="1:23" x14ac:dyDescent="0.2">
      <c r="A16" s="1" t="s">
        <v>8</v>
      </c>
      <c r="B16" s="23" t="s">
        <v>85</v>
      </c>
      <c r="C16" s="2">
        <v>14038</v>
      </c>
      <c r="D16" s="2">
        <v>1916000</v>
      </c>
      <c r="E16" s="2">
        <v>15762.8784</v>
      </c>
      <c r="F16" s="2">
        <v>3881135.892600805</v>
      </c>
      <c r="G16" s="2"/>
      <c r="H16" s="2"/>
      <c r="I16" s="50">
        <f>IF(B16="No","NA",C16)/'Steel Production Factor'!$D17</f>
        <v>20.674521354933727</v>
      </c>
      <c r="J16" s="50">
        <f>D16/'Steel Production Factor'!$D17</f>
        <v>2821.7967599410899</v>
      </c>
      <c r="K16" s="50">
        <f>E16/'Steel Production Factor'!$D17</f>
        <v>23.214843004418263</v>
      </c>
      <c r="L16" s="50">
        <f>F16/'Steel Production Factor'!$D17</f>
        <v>5715.9586047139983</v>
      </c>
      <c r="N16" s="56">
        <f t="shared" si="2"/>
        <v>1.7865834529069049</v>
      </c>
      <c r="O16" s="56">
        <f t="shared" si="3"/>
        <v>2.9435017574273097</v>
      </c>
      <c r="P16" s="56">
        <f t="shared" si="4"/>
        <v>1.8952391838680822</v>
      </c>
      <c r="Q16" s="56">
        <f t="shared" si="5"/>
        <v>1.3936902943251015</v>
      </c>
      <c r="S16" s="57">
        <f t="shared" si="1"/>
        <v>2.4193704706476957</v>
      </c>
      <c r="T16" s="56"/>
      <c r="U16" s="3"/>
      <c r="V16" s="3"/>
      <c r="W16" s="3"/>
    </row>
    <row r="17" spans="1:23" x14ac:dyDescent="0.2">
      <c r="A17" s="1" t="s">
        <v>9</v>
      </c>
      <c r="B17" s="23" t="s">
        <v>85</v>
      </c>
      <c r="C17" s="2">
        <v>180224.3</v>
      </c>
      <c r="D17" s="2">
        <v>93000000</v>
      </c>
      <c r="E17" s="2">
        <v>514473.96279999998</v>
      </c>
      <c r="F17" s="2">
        <v>657870543.57559323</v>
      </c>
      <c r="G17" s="2"/>
      <c r="H17" s="2"/>
      <c r="I17" s="50">
        <f>IF(B17="No","NA",C17)/'Steel Production Factor'!$D18</f>
        <v>0.23339553785108211</v>
      </c>
      <c r="J17" s="50">
        <f>D17/'Steel Production Factor'!$D18</f>
        <v>120.43761590501745</v>
      </c>
      <c r="K17" s="50">
        <f>E17/'Steel Production Factor'!$D18</f>
        <v>0.6662582529552542</v>
      </c>
      <c r="L17" s="50">
        <f>F17/'Steel Production Factor'!$D18</f>
        <v>851.96085852024032</v>
      </c>
      <c r="N17" s="56">
        <f t="shared" si="2"/>
        <v>6.0317030080510828E-2</v>
      </c>
      <c r="O17" s="56">
        <f t="shared" si="3"/>
        <v>1.7771665533934258</v>
      </c>
      <c r="P17" s="56">
        <f t="shared" si="4"/>
        <v>0.28515181384073379</v>
      </c>
      <c r="Q17" s="56">
        <f t="shared" si="5"/>
        <v>0.58916055613882845</v>
      </c>
      <c r="S17" s="57">
        <f t="shared" si="1"/>
        <v>1.0311591836170797</v>
      </c>
      <c r="T17" s="56"/>
      <c r="U17" s="3"/>
      <c r="V17" s="3"/>
      <c r="W17" s="3"/>
    </row>
    <row r="18" spans="1:23" x14ac:dyDescent="0.2">
      <c r="A18" s="1" t="s">
        <v>10</v>
      </c>
      <c r="B18" s="23" t="s">
        <v>85</v>
      </c>
      <c r="C18" s="2">
        <v>47978.44</v>
      </c>
      <c r="D18" s="2">
        <v>361000</v>
      </c>
      <c r="E18" s="2">
        <v>44823.8</v>
      </c>
      <c r="F18" s="2">
        <v>17965314.936917961</v>
      </c>
      <c r="G18" s="2"/>
      <c r="H18" s="2"/>
      <c r="I18" s="50">
        <f>IF(B18="No","NA",C18)/'Steel Production Factor'!$D19</f>
        <v>161.54356902356903</v>
      </c>
      <c r="J18" s="50">
        <f>D18/'Steel Production Factor'!$D19</f>
        <v>1215.4882154882155</v>
      </c>
      <c r="K18" s="50">
        <f>E18/'Steel Production Factor'!$D19</f>
        <v>150.92188552188554</v>
      </c>
      <c r="L18" s="50">
        <f>F18/'Steel Production Factor'!$D19</f>
        <v>60489.275881878653</v>
      </c>
      <c r="N18" s="56">
        <f t="shared" si="2"/>
        <v>3</v>
      </c>
      <c r="O18" s="56">
        <f t="shared" si="3"/>
        <v>2.6314393138911427</v>
      </c>
      <c r="P18" s="56">
        <f t="shared" si="4"/>
        <v>3</v>
      </c>
      <c r="Q18" s="56">
        <f t="shared" si="5"/>
        <v>2.3912954318443802</v>
      </c>
      <c r="S18" s="57">
        <f t="shared" si="1"/>
        <v>2.8157196569455714</v>
      </c>
      <c r="T18" s="56"/>
      <c r="U18" s="3"/>
      <c r="V18" s="3"/>
      <c r="W18" s="3"/>
    </row>
    <row r="19" spans="1:23" x14ac:dyDescent="0.2">
      <c r="A19" s="1" t="s">
        <v>11</v>
      </c>
      <c r="B19" s="23" t="s">
        <v>85</v>
      </c>
      <c r="C19" s="2">
        <v>1924</v>
      </c>
      <c r="D19" s="2">
        <v>637600</v>
      </c>
      <c r="E19" s="2">
        <v>4216.7579999999998</v>
      </c>
      <c r="F19" s="2">
        <v>16083673.884544633</v>
      </c>
      <c r="G19" s="2"/>
      <c r="H19" s="2"/>
      <c r="I19" s="50">
        <f>IF(B19="No","NA",C19)/'Steel Production Factor'!$D20</f>
        <v>0.38433879344786259</v>
      </c>
      <c r="J19" s="50">
        <f>D19/'Steel Production Factor'!$D20</f>
        <v>127.36715940870955</v>
      </c>
      <c r="K19" s="50">
        <f>E19/'Steel Production Factor'!$D20</f>
        <v>0.84234079105073911</v>
      </c>
      <c r="L19" s="50">
        <f>F19/'Steel Production Factor'!$D20</f>
        <v>3212.8793217228595</v>
      </c>
      <c r="N19" s="56">
        <f t="shared" si="2"/>
        <v>0.12984767671937311</v>
      </c>
      <c r="O19" s="56">
        <f t="shared" si="3"/>
        <v>1.7977395977035682</v>
      </c>
      <c r="P19" s="56">
        <f t="shared" si="4"/>
        <v>0.34558540035517998</v>
      </c>
      <c r="Q19" s="56">
        <f t="shared" si="5"/>
        <v>1.1501261705734143</v>
      </c>
      <c r="S19" s="57">
        <f t="shared" si="1"/>
        <v>1.0716624990293742</v>
      </c>
      <c r="T19" s="56"/>
      <c r="U19" s="3"/>
      <c r="V19" s="3"/>
      <c r="W19" s="3"/>
    </row>
    <row r="20" spans="1:23" x14ac:dyDescent="0.2">
      <c r="A20" s="1" t="s">
        <v>12</v>
      </c>
      <c r="B20" s="23" t="s">
        <v>84</v>
      </c>
      <c r="C20" s="2">
        <v>53.4</v>
      </c>
      <c r="D20" s="74" t="s">
        <v>46</v>
      </c>
      <c r="E20" s="2">
        <v>3782.71</v>
      </c>
      <c r="F20" s="2">
        <v>31115114.255892254</v>
      </c>
      <c r="G20" s="2"/>
      <c r="H20" s="2"/>
      <c r="I20" s="86" t="s">
        <v>160</v>
      </c>
      <c r="J20" s="80" t="s">
        <v>46</v>
      </c>
      <c r="K20" s="50">
        <f>E20/'Steel Production Factor'!$D21</f>
        <v>7.4170784313725493</v>
      </c>
      <c r="L20" s="50">
        <f>F20/'Steel Production Factor'!$D21</f>
        <v>61010.027952729914</v>
      </c>
      <c r="N20" s="88" t="s">
        <v>160</v>
      </c>
      <c r="O20" s="89" t="s">
        <v>46</v>
      </c>
      <c r="P20" s="56">
        <f t="shared" si="4"/>
        <v>1.2595369199189006</v>
      </c>
      <c r="Q20" s="56">
        <f t="shared" si="5"/>
        <v>2.3949204071327337</v>
      </c>
      <c r="S20" s="57">
        <f t="shared" si="1"/>
        <v>1.8272286635258173</v>
      </c>
      <c r="T20" s="56"/>
      <c r="U20" s="3"/>
      <c r="V20" s="3"/>
      <c r="W20" s="3"/>
    </row>
    <row r="21" spans="1:23" x14ac:dyDescent="0.2">
      <c r="A21" s="1" t="s">
        <v>13</v>
      </c>
      <c r="B21" s="23" t="s">
        <v>85</v>
      </c>
      <c r="C21" s="2">
        <v>18289.184000000001</v>
      </c>
      <c r="D21" s="2">
        <v>5313516</v>
      </c>
      <c r="E21" s="2">
        <v>2248.7860000000001</v>
      </c>
      <c r="F21" s="2">
        <v>5251457.3852344584</v>
      </c>
      <c r="G21" s="2"/>
      <c r="H21" s="2"/>
      <c r="I21" s="50">
        <f>IF(B21="No","NA",C21)/'Steel Production Factor'!$D22</f>
        <v>7.1863198428290769</v>
      </c>
      <c r="J21" s="50">
        <f>D21/'Steel Production Factor'!$D22</f>
        <v>2087.8255402750492</v>
      </c>
      <c r="K21" s="50">
        <f>E21/'Steel Production Factor'!$D22</f>
        <v>0.88360943025540273</v>
      </c>
      <c r="L21" s="50">
        <f>F21/'Steel Production Factor'!$D22</f>
        <v>2063.4410158092173</v>
      </c>
      <c r="N21" s="56">
        <f t="shared" si="2"/>
        <v>1.200189840838233</v>
      </c>
      <c r="O21" s="56">
        <f t="shared" si="3"/>
        <v>2.8318663999358242</v>
      </c>
      <c r="P21" s="56">
        <f t="shared" si="4"/>
        <v>0.35891237809528276</v>
      </c>
      <c r="Q21" s="56">
        <f t="shared" si="5"/>
        <v>0.96294911975964392</v>
      </c>
      <c r="S21" s="57">
        <f t="shared" si="1"/>
        <v>2.0160281203870287</v>
      </c>
      <c r="T21" s="56"/>
      <c r="U21" s="3"/>
      <c r="V21" s="3"/>
      <c r="W21" s="3"/>
    </row>
    <row r="22" spans="1:23" x14ac:dyDescent="0.2">
      <c r="A22" s="1" t="s">
        <v>14</v>
      </c>
      <c r="B22" s="23" t="s">
        <v>85</v>
      </c>
      <c r="C22" s="2">
        <v>16501</v>
      </c>
      <c r="D22" s="2">
        <v>19920070</v>
      </c>
      <c r="E22" s="2">
        <v>28746.7425</v>
      </c>
      <c r="F22" s="2">
        <v>96205034.117894396</v>
      </c>
      <c r="G22" s="2"/>
      <c r="H22" s="2"/>
      <c r="I22" s="50">
        <f>IF(B22="No","NA",C22)/'Steel Production Factor'!$D23</f>
        <v>1.5501174260216064</v>
      </c>
      <c r="J22" s="50">
        <f>D22/'Steel Production Factor'!$D23</f>
        <v>1871.3076561766088</v>
      </c>
      <c r="K22" s="50">
        <f>E22/'Steel Production Factor'!$D23</f>
        <v>2.700492484734617</v>
      </c>
      <c r="L22" s="50">
        <f>F22/'Steel Production Factor'!$D23</f>
        <v>9037.5795319769277</v>
      </c>
      <c r="N22" s="56">
        <f t="shared" si="2"/>
        <v>0.49777171810153592</v>
      </c>
      <c r="O22" s="56">
        <f t="shared" si="3"/>
        <v>2.7912977408495165</v>
      </c>
      <c r="P22" s="56">
        <f t="shared" si="4"/>
        <v>0.76515190249038123</v>
      </c>
      <c r="Q22" s="56">
        <f t="shared" si="5"/>
        <v>1.5873991664307858</v>
      </c>
      <c r="S22" s="57">
        <f t="shared" si="1"/>
        <v>1.7782248216699488</v>
      </c>
      <c r="T22" s="56"/>
      <c r="U22" s="3"/>
      <c r="V22" s="3"/>
      <c r="W22" s="3"/>
    </row>
    <row r="23" spans="1:23" x14ac:dyDescent="0.2">
      <c r="A23" s="1" t="s">
        <v>15</v>
      </c>
      <c r="B23" s="23" t="s">
        <v>85</v>
      </c>
      <c r="C23" s="2">
        <v>8113</v>
      </c>
      <c r="D23" s="2">
        <v>3672920</v>
      </c>
      <c r="E23" s="2">
        <v>16695.065999999999</v>
      </c>
      <c r="F23" s="2">
        <v>86806230.47795023</v>
      </c>
      <c r="G23" s="2"/>
      <c r="H23" s="2"/>
      <c r="I23" s="50">
        <f>IF(B23="No","NA",C23)/'Steel Production Factor'!$D24</f>
        <v>0.27151032428633581</v>
      </c>
      <c r="J23" s="50">
        <f>D23/'Steel Production Factor'!$D24</f>
        <v>122.91824236136675</v>
      </c>
      <c r="K23" s="50">
        <f>E23/'Steel Production Factor'!$D24</f>
        <v>0.55871844985107588</v>
      </c>
      <c r="L23" s="50">
        <f>F23/'Steel Production Factor'!$D24</f>
        <v>2905.0644382032137</v>
      </c>
      <c r="N23" s="56">
        <f t="shared" si="2"/>
        <v>7.8646153919988859E-2</v>
      </c>
      <c r="O23" s="56">
        <f t="shared" si="3"/>
        <v>1.7846631298758049</v>
      </c>
      <c r="P23" s="56">
        <f t="shared" si="4"/>
        <v>0.2450157742938768</v>
      </c>
      <c r="Q23" s="56">
        <f t="shared" si="5"/>
        <v>1.1075505355474964</v>
      </c>
      <c r="S23" s="57">
        <f t="shared" si="1"/>
        <v>1.0148394520848409</v>
      </c>
      <c r="T23" s="56"/>
      <c r="U23" s="3"/>
      <c r="V23" s="3"/>
      <c r="W23" s="3"/>
    </row>
    <row r="24" spans="1:23" x14ac:dyDescent="0.2">
      <c r="A24" s="1" t="s">
        <v>16</v>
      </c>
      <c r="B24" s="23" t="s">
        <v>85</v>
      </c>
      <c r="C24" s="2">
        <v>1194</v>
      </c>
      <c r="D24" s="2">
        <v>129931</v>
      </c>
      <c r="E24" s="2">
        <v>5341.27</v>
      </c>
      <c r="F24" s="2">
        <v>14151076.366592757</v>
      </c>
      <c r="G24" s="2"/>
      <c r="H24" s="2"/>
      <c r="I24" s="50">
        <f>IF(B24="No","NA",C24)/'Steel Production Factor'!$D25</f>
        <v>1.2258726899383983</v>
      </c>
      <c r="J24" s="50">
        <f>D24/'Steel Production Factor'!$D25</f>
        <v>133.3993839835729</v>
      </c>
      <c r="K24" s="50">
        <f>E24/'Steel Production Factor'!$D25</f>
        <v>5.4838501026694049</v>
      </c>
      <c r="L24" s="50">
        <f>F24/'Steel Production Factor'!$D25</f>
        <v>14528.825838390921</v>
      </c>
      <c r="N24" s="56">
        <f t="shared" si="2"/>
        <v>0.41587166282756832</v>
      </c>
      <c r="O24" s="56">
        <f t="shared" si="3"/>
        <v>1.8147638082308197</v>
      </c>
      <c r="P24" s="56">
        <f t="shared" si="4"/>
        <v>1.1025529554133346</v>
      </c>
      <c r="Q24" s="56">
        <f t="shared" si="5"/>
        <v>1.7881433154544082</v>
      </c>
      <c r="S24" s="57">
        <f t="shared" si="1"/>
        <v>1.4586583818220773</v>
      </c>
      <c r="T24" s="56"/>
      <c r="U24" s="3"/>
      <c r="V24" s="3"/>
      <c r="W24" s="3"/>
    </row>
    <row r="25" spans="1:23" x14ac:dyDescent="0.2">
      <c r="A25" s="1" t="s">
        <v>17</v>
      </c>
      <c r="B25" s="23" t="s">
        <v>85</v>
      </c>
      <c r="C25" s="2">
        <v>54560</v>
      </c>
      <c r="D25" s="74" t="s">
        <v>46</v>
      </c>
      <c r="E25" s="2">
        <v>180175.31400000001</v>
      </c>
      <c r="F25" s="2">
        <v>579920903.6772728</v>
      </c>
      <c r="G25" s="2"/>
      <c r="H25" s="2"/>
      <c r="I25" s="50">
        <f>IF(B25="No","NA",C25)/'Steel Production Factor'!$D26</f>
        <v>1.4728033472803348</v>
      </c>
      <c r="J25" s="80" t="s">
        <v>46</v>
      </c>
      <c r="K25" s="50">
        <f>E25/'Steel Production Factor'!$D26</f>
        <v>4.8636877851261984</v>
      </c>
      <c r="L25" s="50">
        <f>F25/'Steel Production Factor'!$D26</f>
        <v>15654.498682069721</v>
      </c>
      <c r="N25" s="56">
        <f t="shared" si="2"/>
        <v>0.47923031217241935</v>
      </c>
      <c r="O25" s="89" t="s">
        <v>46</v>
      </c>
      <c r="P25" s="56">
        <f t="shared" si="4"/>
        <v>1.0420716156170198</v>
      </c>
      <c r="Q25" s="56">
        <f t="shared" si="5"/>
        <v>1.8196984552869282</v>
      </c>
      <c r="S25" s="57">
        <f t="shared" si="1"/>
        <v>1.430885035451974</v>
      </c>
      <c r="T25" s="56"/>
      <c r="U25" s="3"/>
      <c r="V25" s="3"/>
      <c r="W25" s="3"/>
    </row>
    <row r="26" spans="1:23" x14ac:dyDescent="0.2">
      <c r="A26" s="1" t="s">
        <v>18</v>
      </c>
      <c r="B26" s="23" t="s">
        <v>84</v>
      </c>
      <c r="C26" s="2">
        <v>9622.98</v>
      </c>
      <c r="D26" s="74" t="s">
        <v>46</v>
      </c>
      <c r="E26" s="2">
        <v>46087.964999999997</v>
      </c>
      <c r="F26" s="2">
        <v>27634328.290909089</v>
      </c>
      <c r="G26" s="2"/>
      <c r="H26" s="2"/>
      <c r="I26" s="86" t="s">
        <v>160</v>
      </c>
      <c r="J26" s="80" t="s">
        <v>46</v>
      </c>
      <c r="K26" s="50">
        <f>E26/'Steel Production Factor'!$D27</f>
        <v>16.919223568281936</v>
      </c>
      <c r="L26" s="50">
        <f>F26/'Steel Production Factor'!$D27</f>
        <v>10144.760752903483</v>
      </c>
      <c r="N26" s="88" t="s">
        <v>160</v>
      </c>
      <c r="O26" s="89" t="s">
        <v>46</v>
      </c>
      <c r="P26" s="56">
        <f t="shared" si="4"/>
        <v>1.7141053334022356</v>
      </c>
      <c r="Q26" s="56">
        <f t="shared" si="5"/>
        <v>1.6362651945135438</v>
      </c>
      <c r="S26" s="57">
        <f t="shared" si="1"/>
        <v>1.6751852639578897</v>
      </c>
      <c r="T26" s="56"/>
      <c r="U26" s="3"/>
      <c r="V26" s="3"/>
      <c r="W26" s="3"/>
    </row>
    <row r="27" spans="1:23" x14ac:dyDescent="0.2">
      <c r="A27" s="1" t="s">
        <v>19</v>
      </c>
      <c r="B27" s="23" t="s">
        <v>85</v>
      </c>
      <c r="C27" s="2">
        <v>6032</v>
      </c>
      <c r="D27" s="78">
        <v>700000</v>
      </c>
      <c r="E27" s="2">
        <v>13618.682000000001</v>
      </c>
      <c r="F27" s="2">
        <v>15665916.517073169</v>
      </c>
      <c r="G27" s="2"/>
      <c r="H27" s="2"/>
      <c r="I27" s="50">
        <f>IF(B27="No","NA",C27)/'Steel Production Factor'!$D28</f>
        <v>0.92600552655818236</v>
      </c>
      <c r="J27" s="50">
        <f>D27/'Steel Production Factor'!$D28</f>
        <v>107.46085354620817</v>
      </c>
      <c r="K27" s="50">
        <f>E27/'Steel Production Factor'!$D28</f>
        <v>2.090678845563402</v>
      </c>
      <c r="L27" s="50">
        <f>F27/'Steel Production Factor'!$D28</f>
        <v>2404.9610864404622</v>
      </c>
      <c r="N27" s="56">
        <f t="shared" si="2"/>
        <v>0.32872570084322894</v>
      </c>
      <c r="O27" s="56">
        <f t="shared" si="3"/>
        <v>1.7352702809912754</v>
      </c>
      <c r="P27" s="56">
        <f t="shared" si="4"/>
        <v>0.65682043710423221</v>
      </c>
      <c r="Q27" s="56">
        <f t="shared" si="5"/>
        <v>1.0276885697441502</v>
      </c>
      <c r="S27" s="57">
        <f t="shared" si="1"/>
        <v>1.1960453590477538</v>
      </c>
      <c r="T27" s="56"/>
      <c r="U27" s="3"/>
      <c r="V27" s="3"/>
      <c r="W27" s="3"/>
    </row>
    <row r="28" spans="1:23" x14ac:dyDescent="0.2">
      <c r="A28" s="1" t="s">
        <v>20</v>
      </c>
      <c r="B28" s="23" t="s">
        <v>85</v>
      </c>
      <c r="C28" s="2">
        <v>20848</v>
      </c>
      <c r="D28" s="2">
        <v>6949000</v>
      </c>
      <c r="E28" s="2">
        <v>4520.5439999999999</v>
      </c>
      <c r="F28" s="2">
        <v>17913064.79600887</v>
      </c>
      <c r="G28" s="2"/>
      <c r="H28" s="2"/>
      <c r="I28" s="50">
        <f>IF(B28="No","NA",C28)/'Steel Production Factor'!$D29</f>
        <v>0.24530810594561522</v>
      </c>
      <c r="J28" s="50">
        <f>D28/'Steel Production Factor'!$D29</f>
        <v>81.765446480049889</v>
      </c>
      <c r="K28" s="50">
        <f>E28/'Steel Production Factor'!$D29</f>
        <v>5.3191005683222138E-2</v>
      </c>
      <c r="L28" s="50">
        <f>F28/'Steel Production Factor'!$D29</f>
        <v>210.77417482684257</v>
      </c>
      <c r="N28" s="56">
        <f t="shared" si="2"/>
        <v>6.610585264585131E-2</v>
      </c>
      <c r="O28" s="56">
        <f t="shared" si="3"/>
        <v>1.635033840061437</v>
      </c>
      <c r="P28" s="56">
        <f t="shared" si="4"/>
        <v>9.1686978934745391E-3</v>
      </c>
      <c r="Q28" s="56">
        <f t="shared" si="5"/>
        <v>0</v>
      </c>
      <c r="S28" s="57">
        <f t="shared" si="1"/>
        <v>0.85056984635364419</v>
      </c>
      <c r="T28" s="56"/>
      <c r="U28" s="3"/>
      <c r="V28" s="3"/>
      <c r="W28" s="3"/>
    </row>
    <row r="29" spans="1:23" x14ac:dyDescent="0.2">
      <c r="A29" s="1" t="s">
        <v>21</v>
      </c>
      <c r="B29" s="23" t="s">
        <v>84</v>
      </c>
      <c r="C29" s="2">
        <v>2886</v>
      </c>
      <c r="D29" s="2">
        <v>20</v>
      </c>
      <c r="E29" s="2">
        <v>217055.88</v>
      </c>
      <c r="F29" s="2">
        <v>26359797.649256796</v>
      </c>
      <c r="G29" s="2"/>
      <c r="H29" s="2"/>
      <c r="I29" s="86" t="s">
        <v>160</v>
      </c>
      <c r="J29" s="50">
        <f>D29/'Steel Production Factor'!$D30</f>
        <v>5.6721497447532613E-3</v>
      </c>
      <c r="K29" s="50">
        <f>E29/'Steel Production Factor'!$D30</f>
        <v>61.558672716959727</v>
      </c>
      <c r="L29" s="50">
        <f>F29/'Steel Production Factor'!$D30</f>
        <v>7475.835975398978</v>
      </c>
      <c r="N29" s="88" t="s">
        <v>160</v>
      </c>
      <c r="O29" s="56">
        <f t="shared" si="3"/>
        <v>0</v>
      </c>
      <c r="P29" s="56">
        <f t="shared" si="4"/>
        <v>2.4662320402999756</v>
      </c>
      <c r="Q29" s="56">
        <f t="shared" si="5"/>
        <v>1.5071811183680821</v>
      </c>
      <c r="S29" s="57">
        <f t="shared" si="1"/>
        <v>1.9867065793340288</v>
      </c>
      <c r="T29" s="56"/>
      <c r="U29" s="3"/>
      <c r="V29" s="3"/>
      <c r="W29" s="3"/>
    </row>
    <row r="30" spans="1:23" x14ac:dyDescent="0.2">
      <c r="A30" s="1" t="s">
        <v>22</v>
      </c>
      <c r="B30" s="23" t="s">
        <v>85</v>
      </c>
      <c r="C30" s="2">
        <v>57239.55</v>
      </c>
      <c r="D30" s="74" t="s">
        <v>46</v>
      </c>
      <c r="E30" s="2">
        <v>106722.855</v>
      </c>
      <c r="F30" s="2">
        <v>8596359.1821548827</v>
      </c>
      <c r="G30" s="2"/>
      <c r="H30" s="2"/>
      <c r="I30" s="50">
        <f>IF(B30="No","NA",C30)/'Steel Production Factor'!$D31</f>
        <v>10.070293807178045</v>
      </c>
      <c r="J30" s="80" t="s">
        <v>46</v>
      </c>
      <c r="K30" s="50">
        <f>E30/'Steel Production Factor'!$D31</f>
        <v>18.776012491203378</v>
      </c>
      <c r="L30" s="50">
        <f>F30/'Steel Production Factor'!$D31</f>
        <v>1512.3784627295713</v>
      </c>
      <c r="N30" s="56">
        <f t="shared" si="2"/>
        <v>1.3819491021690156</v>
      </c>
      <c r="O30" s="89" t="s">
        <v>46</v>
      </c>
      <c r="P30" s="56">
        <f t="shared" si="4"/>
        <v>1.7734195091802878</v>
      </c>
      <c r="Q30" s="56">
        <f t="shared" si="5"/>
        <v>0.83163699033770089</v>
      </c>
      <c r="S30" s="57">
        <f t="shared" si="1"/>
        <v>1.3025282497589943</v>
      </c>
      <c r="T30" s="56"/>
      <c r="U30" s="3"/>
      <c r="V30" s="3"/>
      <c r="W30" s="3"/>
    </row>
    <row r="31" spans="1:23" x14ac:dyDescent="0.2">
      <c r="A31" s="1" t="s">
        <v>23</v>
      </c>
      <c r="B31" s="23" t="s">
        <v>84</v>
      </c>
      <c r="C31" s="2">
        <v>286</v>
      </c>
      <c r="D31" s="2">
        <v>808000</v>
      </c>
      <c r="E31" s="2">
        <v>1848.4829999999999</v>
      </c>
      <c r="F31" s="2">
        <v>30472370.730565824</v>
      </c>
      <c r="G31" s="2"/>
      <c r="H31" s="2"/>
      <c r="I31" s="86" t="s">
        <v>160</v>
      </c>
      <c r="J31" s="50">
        <f>D31/'Steel Production Factor'!$D32</f>
        <v>118.14592776721743</v>
      </c>
      <c r="K31" s="50">
        <f>E31/'Steel Production Factor'!$D32</f>
        <v>0.27028556806550663</v>
      </c>
      <c r="L31" s="50">
        <f>F31/'Steel Production Factor'!$D32</f>
        <v>4455.6763752837878</v>
      </c>
      <c r="N31" s="88" t="s">
        <v>160</v>
      </c>
      <c r="O31" s="56">
        <f t="shared" si="3"/>
        <v>1.7701036059652986</v>
      </c>
      <c r="P31" s="56">
        <f t="shared" si="4"/>
        <v>0.12191701898750662</v>
      </c>
      <c r="Q31" s="56">
        <f t="shared" si="5"/>
        <v>1.288377679037934</v>
      </c>
      <c r="S31" s="57">
        <f t="shared" si="1"/>
        <v>0.94601031247640255</v>
      </c>
      <c r="T31" s="56"/>
      <c r="U31" s="3"/>
      <c r="V31" s="3"/>
      <c r="W31" s="3"/>
    </row>
    <row r="32" spans="1:23" x14ac:dyDescent="0.2">
      <c r="A32" s="1" t="s">
        <v>24</v>
      </c>
      <c r="B32" s="23" t="s">
        <v>85</v>
      </c>
      <c r="C32" s="2">
        <v>6400</v>
      </c>
      <c r="D32" s="74" t="s">
        <v>46</v>
      </c>
      <c r="E32" s="2">
        <v>11111.682000000001</v>
      </c>
      <c r="F32" s="2">
        <v>2442170.0901371436</v>
      </c>
      <c r="G32" s="2"/>
      <c r="H32" s="2"/>
      <c r="I32" s="50">
        <f>IF(B32="No","NA",C32)/'Steel Production Factor'!$D33</f>
        <v>10.774410774410775</v>
      </c>
      <c r="J32" s="80" t="s">
        <v>46</v>
      </c>
      <c r="K32" s="50">
        <f>E32/'Steel Production Factor'!$D33</f>
        <v>18.706535353535354</v>
      </c>
      <c r="L32" s="50">
        <f>F32/'Steel Production Factor'!$D33</f>
        <v>4111.3974581433395</v>
      </c>
      <c r="N32" s="56">
        <f t="shared" si="2"/>
        <v>1.4190857713111422</v>
      </c>
      <c r="O32" s="89" t="s">
        <v>46</v>
      </c>
      <c r="P32" s="56">
        <f t="shared" si="4"/>
        <v>1.7713022793334734</v>
      </c>
      <c r="Q32" s="56">
        <f t="shared" si="5"/>
        <v>1.2543789479927816</v>
      </c>
      <c r="S32" s="57">
        <f t="shared" si="1"/>
        <v>1.5128406136631276</v>
      </c>
      <c r="T32" s="56"/>
      <c r="U32" s="3"/>
      <c r="V32" s="3"/>
      <c r="W32" s="3"/>
    </row>
    <row r="33" spans="1:23" x14ac:dyDescent="0.2">
      <c r="A33" s="1" t="s">
        <v>25</v>
      </c>
      <c r="B33" s="23" t="s">
        <v>85</v>
      </c>
      <c r="C33" s="2">
        <v>9251</v>
      </c>
      <c r="D33" s="2">
        <v>6500000</v>
      </c>
      <c r="E33" s="2">
        <v>14422.491</v>
      </c>
      <c r="F33" s="2">
        <v>1093993.8645232816</v>
      </c>
      <c r="G33" s="2"/>
      <c r="H33" s="2"/>
      <c r="I33" s="50">
        <f>IF(B33="No","NA",C33)/'Steel Production Factor'!$D34</f>
        <v>1.8257351490033551</v>
      </c>
      <c r="J33" s="50">
        <f>D33/'Steel Production Factor'!$D34</f>
        <v>1282.8103414249063</v>
      </c>
      <c r="K33" s="50">
        <f>E33/'Steel Production Factor'!$D34</f>
        <v>2.8463570159857903</v>
      </c>
      <c r="L33" s="50">
        <f>F33/'Steel Production Factor'!$D34</f>
        <v>215.905637363979</v>
      </c>
      <c r="N33" s="56">
        <f t="shared" si="2"/>
        <v>0.55958002571324694</v>
      </c>
      <c r="O33" s="56">
        <f t="shared" si="3"/>
        <v>2.6514082154601009</v>
      </c>
      <c r="P33" s="56">
        <f t="shared" si="4"/>
        <v>0.78840971745907384</v>
      </c>
      <c r="Q33" s="56">
        <f t="shared" si="5"/>
        <v>1.0124677515747778E-2</v>
      </c>
      <c r="S33" s="57">
        <f t="shared" si="1"/>
        <v>1.7199089664595872</v>
      </c>
      <c r="T33" s="56"/>
      <c r="U33" s="3"/>
      <c r="V33" s="3"/>
      <c r="W33" s="3"/>
    </row>
    <row r="34" spans="1:23" x14ac:dyDescent="0.2">
      <c r="A34" s="1" t="s">
        <v>26</v>
      </c>
      <c r="B34" s="23" t="s">
        <v>85</v>
      </c>
      <c r="C34" s="2">
        <v>4255</v>
      </c>
      <c r="D34" s="2">
        <v>2300000</v>
      </c>
      <c r="E34" s="2">
        <v>13893.812</v>
      </c>
      <c r="F34" s="2">
        <v>41927224.20111686</v>
      </c>
      <c r="G34" s="2"/>
      <c r="H34" s="2"/>
      <c r="I34" s="50">
        <f>IF(B34="No","NA",C34)/'Steel Production Factor'!$D35</f>
        <v>2.3062330623306231</v>
      </c>
      <c r="J34" s="50">
        <f>D34/'Steel Production Factor'!$D35</f>
        <v>1246.6124661246613</v>
      </c>
      <c r="K34" s="50">
        <f>E34/'Steel Production Factor'!$D35</f>
        <v>7.5305214092140922</v>
      </c>
      <c r="L34" s="50">
        <f>F34/'Steel Production Factor'!$D35</f>
        <v>22724.782764832988</v>
      </c>
      <c r="N34" s="56">
        <f t="shared" si="2"/>
        <v>0.65415777509796791</v>
      </c>
      <c r="O34" s="56">
        <f t="shared" si="3"/>
        <v>2.6408051551268432</v>
      </c>
      <c r="P34" s="56">
        <f t="shared" si="4"/>
        <v>1.2675908288622693</v>
      </c>
      <c r="Q34" s="56">
        <f t="shared" si="5"/>
        <v>1.9772983559815229</v>
      </c>
      <c r="S34" s="57">
        <f t="shared" si="1"/>
        <v>1.9541979919945562</v>
      </c>
      <c r="T34" s="56"/>
      <c r="U34" s="3"/>
      <c r="V34" s="3"/>
      <c r="W34" s="3"/>
    </row>
    <row r="35" spans="1:23" x14ac:dyDescent="0.2">
      <c r="A35" s="1" t="s">
        <v>27</v>
      </c>
      <c r="B35" s="23" t="s">
        <v>85</v>
      </c>
      <c r="C35" s="2">
        <v>797264</v>
      </c>
      <c r="D35" s="2">
        <v>7700000</v>
      </c>
      <c r="E35" s="2">
        <v>216174.68400000001</v>
      </c>
      <c r="F35" s="2">
        <v>20344774.778853577</v>
      </c>
      <c r="G35" s="2"/>
      <c r="H35" s="2"/>
      <c r="I35" s="50">
        <f>IF(B35="No","NA",C35)/'Steel Production Factor'!$D36</f>
        <v>16.760863623940967</v>
      </c>
      <c r="J35" s="50">
        <f>D35/'Steel Production Factor'!$D36</f>
        <v>161.87693148611433</v>
      </c>
      <c r="K35" s="50">
        <f>E35/'Steel Production Factor'!$D36</f>
        <v>4.5446356507662875</v>
      </c>
      <c r="L35" s="50">
        <f>F35/'Steel Production Factor'!$D36</f>
        <v>427.70775493206588</v>
      </c>
      <c r="N35" s="56">
        <f t="shared" si="2"/>
        <v>1.6666515358447487</v>
      </c>
      <c r="O35" s="56">
        <f t="shared" si="3"/>
        <v>1.8860096109278639</v>
      </c>
      <c r="P35" s="56">
        <f t="shared" si="4"/>
        <v>1.0084139567667665</v>
      </c>
      <c r="Q35" s="56">
        <f t="shared" si="5"/>
        <v>0.29824178008912677</v>
      </c>
      <c r="S35" s="57">
        <f t="shared" si="1"/>
        <v>1.7763305733863062</v>
      </c>
      <c r="T35" s="56"/>
      <c r="U35" s="3"/>
      <c r="V35" s="3"/>
      <c r="W35" s="3"/>
    </row>
    <row r="36" spans="1:23" x14ac:dyDescent="0.2">
      <c r="A36" s="1" t="s">
        <v>28</v>
      </c>
      <c r="B36" s="23" t="s">
        <v>85</v>
      </c>
      <c r="C36" s="2">
        <v>2219</v>
      </c>
      <c r="D36" s="2">
        <v>356000</v>
      </c>
      <c r="E36" s="2">
        <v>5072.68</v>
      </c>
      <c r="F36" s="2">
        <v>148757828.93863839</v>
      </c>
      <c r="G36" s="2"/>
      <c r="H36" s="2"/>
      <c r="I36" s="50">
        <f>IF(B36="No","NA",C36)/'Steel Production Factor'!$D37</f>
        <v>3.8061749571183534</v>
      </c>
      <c r="J36" s="50">
        <f>D36/'Steel Production Factor'!$D37</f>
        <v>610.63464837049742</v>
      </c>
      <c r="K36" s="50">
        <f>E36/'Steel Production Factor'!$D37</f>
        <v>8.7009948542024027</v>
      </c>
      <c r="L36" s="50">
        <f>F36/'Steel Production Factor'!$D37</f>
        <v>255159.22630984287</v>
      </c>
      <c r="N36" s="56">
        <f t="shared" si="2"/>
        <v>0.87945434671332223</v>
      </c>
      <c r="O36" s="56">
        <f t="shared" si="3"/>
        <v>2.3765323191129837</v>
      </c>
      <c r="P36" s="56">
        <f t="shared" si="4"/>
        <v>1.3449420786031683</v>
      </c>
      <c r="Q36" s="56">
        <f t="shared" si="5"/>
        <v>2.9999999999999996</v>
      </c>
      <c r="S36" s="57">
        <f t="shared" si="1"/>
        <v>2.172471039301584</v>
      </c>
      <c r="T36" s="56"/>
      <c r="U36" s="3"/>
      <c r="V36" s="3"/>
      <c r="W36" s="3"/>
    </row>
    <row r="37" spans="1:23" x14ac:dyDescent="0.2">
      <c r="A37" s="1" t="s">
        <v>29</v>
      </c>
      <c r="B37" s="23" t="s">
        <v>85</v>
      </c>
      <c r="C37" s="2">
        <v>808</v>
      </c>
      <c r="D37" s="2">
        <v>470000</v>
      </c>
      <c r="E37" s="2">
        <v>1928.3288</v>
      </c>
      <c r="F37" s="2">
        <v>5065722.3890777696</v>
      </c>
      <c r="G37" s="2"/>
      <c r="H37" s="2"/>
      <c r="I37" s="50">
        <f>IF(B37="No","NA",C37)/'Steel Production Factor'!$D38</f>
        <v>0.1860036832412523</v>
      </c>
      <c r="J37" s="50">
        <f>D37/'Steel Production Factor'!$D38</f>
        <v>108.19521178637201</v>
      </c>
      <c r="K37" s="50">
        <f>E37/'Steel Production Factor'!$D38</f>
        <v>0.44390626151012891</v>
      </c>
      <c r="L37" s="50">
        <f>F37/'Steel Production Factor'!$D38</f>
        <v>1166.1423547600759</v>
      </c>
      <c r="N37" s="56">
        <f t="shared" si="2"/>
        <v>3.6719973873435292E-2</v>
      </c>
      <c r="O37" s="56">
        <f t="shared" si="3"/>
        <v>1.7377719052801286</v>
      </c>
      <c r="P37" s="56">
        <f t="shared" si="4"/>
        <v>0.19898698567804182</v>
      </c>
      <c r="Q37" s="56">
        <f t="shared" si="5"/>
        <v>0.72177728493425697</v>
      </c>
      <c r="S37" s="57">
        <f t="shared" si="1"/>
        <v>0.96837944547908517</v>
      </c>
      <c r="T37" s="56"/>
      <c r="U37" s="3"/>
      <c r="V37" s="3"/>
      <c r="W37" s="3"/>
    </row>
    <row r="38" spans="1:23" x14ac:dyDescent="0.2">
      <c r="A38" s="1" t="s">
        <v>30</v>
      </c>
      <c r="B38" s="23" t="s">
        <v>85</v>
      </c>
      <c r="C38" s="2">
        <v>8294</v>
      </c>
      <c r="D38" s="2">
        <v>422353</v>
      </c>
      <c r="E38" s="2">
        <v>96804.581999999995</v>
      </c>
      <c r="F38" s="2">
        <v>5823731.7154060937</v>
      </c>
      <c r="G38" s="2"/>
      <c r="H38" s="2"/>
      <c r="I38" s="50">
        <f>IF(B38="No","NA",C38)/'Steel Production Factor'!$D39</f>
        <v>2.2235924932975872</v>
      </c>
      <c r="J38" s="50">
        <f>D38/'Steel Production Factor'!$D39</f>
        <v>113.2313672922252</v>
      </c>
      <c r="K38" s="50">
        <f>E38/'Steel Production Factor'!$D39</f>
        <v>25.952971045576405</v>
      </c>
      <c r="L38" s="50">
        <f>F38/'Steel Production Factor'!$D39</f>
        <v>1561.3221757120896</v>
      </c>
      <c r="N38" s="56">
        <f t="shared" si="2"/>
        <v>0.63891300034789111</v>
      </c>
      <c r="O38" s="56">
        <f t="shared" si="3"/>
        <v>1.7544874718695904</v>
      </c>
      <c r="P38" s="56">
        <f t="shared" si="4"/>
        <v>1.9596861928065694</v>
      </c>
      <c r="Q38" s="56">
        <f t="shared" si="5"/>
        <v>0.8450968904148759</v>
      </c>
      <c r="S38" s="57">
        <f t="shared" si="1"/>
        <v>1.85708683233808</v>
      </c>
      <c r="T38" s="56"/>
      <c r="U38" s="3"/>
      <c r="V38" s="3"/>
      <c r="W38" s="3"/>
    </row>
    <row r="39" spans="1:23" x14ac:dyDescent="0.2">
      <c r="A39" s="1" t="s">
        <v>31</v>
      </c>
      <c r="B39" s="23" t="s">
        <v>85</v>
      </c>
      <c r="C39" s="2">
        <v>5485</v>
      </c>
      <c r="D39" s="2">
        <v>120000</v>
      </c>
      <c r="E39" s="2">
        <v>1764.1346000000001</v>
      </c>
      <c r="F39" s="2">
        <v>11709535.924989736</v>
      </c>
      <c r="G39" s="2"/>
      <c r="H39" s="2"/>
      <c r="I39" s="50">
        <f>IF(B39="No","NA",C39)/'Steel Production Factor'!$D40</f>
        <v>0.11585172668708417</v>
      </c>
      <c r="J39" s="50">
        <f>D39/'Steel Production Factor'!$D40</f>
        <v>2.5345865455697538</v>
      </c>
      <c r="K39" s="50">
        <f>E39/'Steel Production Factor'!$D40</f>
        <v>3.7261265181117331E-2</v>
      </c>
      <c r="L39" s="50">
        <f>F39/'Steel Production Factor'!$D40</f>
        <v>247.32360175287224</v>
      </c>
      <c r="N39" s="56">
        <f t="shared" si="2"/>
        <v>0</v>
      </c>
      <c r="O39" s="56">
        <f t="shared" si="3"/>
        <v>0.46598062774358784</v>
      </c>
      <c r="P39" s="56">
        <f t="shared" si="4"/>
        <v>0</v>
      </c>
      <c r="Q39" s="56">
        <f t="shared" si="5"/>
        <v>6.7328478635313452E-2</v>
      </c>
      <c r="S39" s="57">
        <f t="shared" si="1"/>
        <v>0.23299031387179392</v>
      </c>
      <c r="T39" s="56"/>
      <c r="U39" s="3"/>
      <c r="V39" s="3"/>
      <c r="W39" s="3"/>
    </row>
    <row r="40" spans="1:23" x14ac:dyDescent="0.2">
      <c r="A40" s="1" t="s">
        <v>32</v>
      </c>
      <c r="B40" s="23" t="s">
        <v>85</v>
      </c>
      <c r="C40" s="2">
        <v>14914.789999999999</v>
      </c>
      <c r="D40" s="2">
        <v>1845837</v>
      </c>
      <c r="E40" s="2">
        <v>26961.319</v>
      </c>
      <c r="F40" s="2">
        <v>20998581.199482631</v>
      </c>
      <c r="G40" s="2"/>
      <c r="H40" s="2"/>
      <c r="I40" s="50">
        <f>IF(B40="No","NA",C40)/'Steel Production Factor'!$D41</f>
        <v>3.5460746552543982</v>
      </c>
      <c r="J40" s="50">
        <f>D40/'Steel Production Factor'!$D41</f>
        <v>438.85805991440799</v>
      </c>
      <c r="K40" s="50">
        <f>E40/'Steel Production Factor'!$D41</f>
        <v>6.4102042320494528</v>
      </c>
      <c r="L40" s="50">
        <f>F40/'Steel Production Factor'!$D41</f>
        <v>4992.5300046321045</v>
      </c>
      <c r="N40" s="56">
        <f t="shared" si="2"/>
        <v>0.84594678081736119</v>
      </c>
      <c r="O40" s="56">
        <f t="shared" si="3"/>
        <v>2.2543101885694994</v>
      </c>
      <c r="P40" s="56">
        <f t="shared" si="4"/>
        <v>1.182891437011016</v>
      </c>
      <c r="Q40" s="56">
        <f t="shared" si="5"/>
        <v>1.3364765372922331</v>
      </c>
      <c r="S40" s="57">
        <f t="shared" si="1"/>
        <v>1.7186008127902577</v>
      </c>
      <c r="T40" s="56"/>
      <c r="U40" s="3"/>
      <c r="V40" s="3"/>
      <c r="W40" s="3"/>
    </row>
    <row r="41" spans="1:23" x14ac:dyDescent="0.2">
      <c r="A41" s="1" t="s">
        <v>33</v>
      </c>
      <c r="B41" s="23" t="s">
        <v>85</v>
      </c>
      <c r="C41" s="2">
        <v>26073</v>
      </c>
      <c r="D41" s="2">
        <v>10175000</v>
      </c>
      <c r="E41" s="2">
        <v>3055.05</v>
      </c>
      <c r="F41" s="2">
        <v>8930571.122608196</v>
      </c>
      <c r="G41" s="2"/>
      <c r="H41" s="2"/>
      <c r="I41" s="50">
        <f>IF(B41="No","NA",C41)/'Steel Production Factor'!$D42</f>
        <v>8.4215116279069768</v>
      </c>
      <c r="J41" s="50">
        <f>D41/'Steel Production Factor'!$D42</f>
        <v>3286.498708010336</v>
      </c>
      <c r="K41" s="50">
        <f>E41/'Steel Production Factor'!$D42</f>
        <v>0.98677325581395359</v>
      </c>
      <c r="L41" s="50">
        <f>F41/'Steel Production Factor'!$D42</f>
        <v>2884.5513961912779</v>
      </c>
      <c r="N41" s="56">
        <f t="shared" si="2"/>
        <v>1.2848245571315444</v>
      </c>
      <c r="O41" s="56">
        <f t="shared" si="3"/>
        <v>3.0000000000000004</v>
      </c>
      <c r="P41" s="56">
        <f t="shared" si="4"/>
        <v>0.3909903738050548</v>
      </c>
      <c r="Q41" s="56">
        <f t="shared" si="5"/>
        <v>1.1045549311292724</v>
      </c>
      <c r="S41" s="57">
        <f t="shared" si="1"/>
        <v>2.1424122785657724</v>
      </c>
      <c r="T41" s="56"/>
      <c r="U41" s="3"/>
      <c r="V41" s="3"/>
      <c r="W41" s="3"/>
    </row>
    <row r="42" spans="1:23" x14ac:dyDescent="0.2">
      <c r="A42" s="1" t="s">
        <v>34</v>
      </c>
      <c r="B42" s="23" t="s">
        <v>85</v>
      </c>
      <c r="C42" s="2">
        <v>1650</v>
      </c>
      <c r="D42" s="74" t="s">
        <v>46</v>
      </c>
      <c r="E42" s="2">
        <v>1087.3154999999999</v>
      </c>
      <c r="F42" s="2">
        <v>2967310.5000000005</v>
      </c>
      <c r="G42" s="2"/>
      <c r="H42" s="2"/>
      <c r="I42" s="50">
        <f>IF(B42="No","NA",C42)/'Steel Production Factor'!$D43</f>
        <v>0.12182516243354991</v>
      </c>
      <c r="J42" s="80" t="s">
        <v>46</v>
      </c>
      <c r="K42" s="50">
        <f>E42/'Steel Production Factor'!$D43</f>
        <v>8.0280234790313043E-2</v>
      </c>
      <c r="L42" s="50">
        <f>F42/'Steel Production Factor'!$D43</f>
        <v>219.0867173656232</v>
      </c>
      <c r="N42" s="56">
        <f t="shared" si="2"/>
        <v>3.2153922089890562E-3</v>
      </c>
      <c r="O42" s="89" t="s">
        <v>46</v>
      </c>
      <c r="P42" s="56">
        <f t="shared" si="4"/>
        <v>2.4446609948464697E-2</v>
      </c>
      <c r="Q42" s="56">
        <f t="shared" si="5"/>
        <v>1.6281558344708708E-2</v>
      </c>
      <c r="S42" s="57">
        <f t="shared" si="1"/>
        <v>2.0364084146586702E-2</v>
      </c>
      <c r="T42" s="56"/>
      <c r="U42" s="3"/>
      <c r="V42" s="3"/>
      <c r="W42" s="3"/>
    </row>
    <row r="43" spans="1:23" x14ac:dyDescent="0.2">
      <c r="A43" s="1" t="s">
        <v>35</v>
      </c>
      <c r="B43" s="23" t="s">
        <v>85</v>
      </c>
      <c r="C43" s="2">
        <v>11096</v>
      </c>
      <c r="D43" s="2">
        <v>850000</v>
      </c>
      <c r="E43" s="2">
        <v>38404.536999999997</v>
      </c>
      <c r="F43" s="2">
        <v>42027951.68760778</v>
      </c>
      <c r="G43" s="2"/>
      <c r="H43" s="2"/>
      <c r="I43" s="50">
        <f>IF(B43="No","NA",C43)/'Steel Production Factor'!$D44</f>
        <v>1.0790625303899639</v>
      </c>
      <c r="J43" s="50">
        <f>D43/'Steel Production Factor'!$D44</f>
        <v>82.660702129728676</v>
      </c>
      <c r="K43" s="50">
        <f>E43/'Steel Production Factor'!$D44</f>
        <v>3.7347599922201691</v>
      </c>
      <c r="L43" s="50">
        <f>F43/'Steel Production Factor'!$D44</f>
        <v>4087.1294065552638</v>
      </c>
      <c r="N43" s="56">
        <f t="shared" si="2"/>
        <v>0.3747790231994359</v>
      </c>
      <c r="O43" s="56">
        <f t="shared" si="3"/>
        <v>1.6390223707234115</v>
      </c>
      <c r="P43" s="56">
        <f t="shared" si="4"/>
        <v>0.91342292641645295</v>
      </c>
      <c r="Q43" s="56">
        <f t="shared" si="5"/>
        <v>1.251876029279628</v>
      </c>
      <c r="S43" s="57">
        <f t="shared" si="1"/>
        <v>1.2762226485699322</v>
      </c>
      <c r="T43" s="56"/>
      <c r="U43" s="3"/>
      <c r="V43" s="3"/>
      <c r="W43" s="3"/>
    </row>
    <row r="44" spans="1:23" x14ac:dyDescent="0.2">
      <c r="A44" s="1" t="s">
        <v>36</v>
      </c>
      <c r="B44" s="23" t="s">
        <v>85</v>
      </c>
      <c r="C44" s="2">
        <v>8527</v>
      </c>
      <c r="D44" s="2">
        <v>815800</v>
      </c>
      <c r="E44" s="2">
        <v>41247.584000000003</v>
      </c>
      <c r="F44" s="2">
        <v>67372916.066600963</v>
      </c>
      <c r="G44" s="2"/>
      <c r="H44" s="2"/>
      <c r="I44" s="50">
        <f>IF(B44="No","NA",C44)/'Steel Production Factor'!$D45</f>
        <v>0.42784746613146013</v>
      </c>
      <c r="J44" s="50">
        <f>D44/'Steel Production Factor'!$D45</f>
        <v>40.933266432513797</v>
      </c>
      <c r="K44" s="50">
        <f>E44/'Steel Production Factor'!$D45</f>
        <v>2.0696228800802809</v>
      </c>
      <c r="L44" s="50">
        <f>F44/'Steel Production Factor'!$D45</f>
        <v>3380.4774744907659</v>
      </c>
      <c r="N44" s="56">
        <f t="shared" si="2"/>
        <v>0.14848452679114604</v>
      </c>
      <c r="O44" s="56">
        <f t="shared" si="3"/>
        <v>1.3829655509527834</v>
      </c>
      <c r="P44" s="56">
        <f t="shared" si="4"/>
        <v>0.65270793930106807</v>
      </c>
      <c r="Q44" s="56">
        <f t="shared" si="5"/>
        <v>1.171623116490486</v>
      </c>
      <c r="S44" s="57">
        <f t="shared" si="1"/>
        <v>1.0178367451269257</v>
      </c>
      <c r="T44" s="56"/>
      <c r="U44" s="3"/>
      <c r="V44" s="3"/>
      <c r="W44" s="3"/>
    </row>
    <row r="45" spans="1:23" x14ac:dyDescent="0.2">
      <c r="A45" s="1" t="s">
        <v>37</v>
      </c>
      <c r="B45" s="23" t="s">
        <v>85</v>
      </c>
      <c r="C45" s="2">
        <v>2854</v>
      </c>
      <c r="D45" s="2">
        <v>778040</v>
      </c>
      <c r="E45" s="2">
        <v>17249.609</v>
      </c>
      <c r="F45" s="2">
        <v>42595788.878787875</v>
      </c>
      <c r="G45" s="2"/>
      <c r="H45" s="2"/>
      <c r="I45" s="50">
        <f>IF(B45="No","NA",C45)/'Steel Production Factor'!$D46</f>
        <v>0.28076733890801769</v>
      </c>
      <c r="J45" s="50">
        <f>D45/'Steel Production Factor'!$D46</f>
        <v>76.541072306935561</v>
      </c>
      <c r="K45" s="50">
        <f>E45/'Steel Production Factor'!$D46</f>
        <v>1.6969610427939006</v>
      </c>
      <c r="L45" s="50">
        <f>F45/'Steel Production Factor'!$D46</f>
        <v>4190.4366826156293</v>
      </c>
      <c r="N45" s="56">
        <f t="shared" si="2"/>
        <v>8.3014842002162428E-2</v>
      </c>
      <c r="O45" s="56">
        <f t="shared" si="3"/>
        <v>1.6108614187524182</v>
      </c>
      <c r="P45" s="56">
        <f t="shared" si="4"/>
        <v>0.57484464123670442</v>
      </c>
      <c r="Q45" s="56">
        <f t="shared" si="5"/>
        <v>1.2624295701496187</v>
      </c>
      <c r="S45" s="57">
        <f t="shared" si="1"/>
        <v>1.0928530299945614</v>
      </c>
      <c r="T45" s="56"/>
      <c r="U45" s="3"/>
      <c r="V45" s="3"/>
      <c r="W45" s="3"/>
    </row>
    <row r="46" spans="1:23" x14ac:dyDescent="0.2">
      <c r="A46" s="1" t="s">
        <v>38</v>
      </c>
      <c r="B46" s="23" t="s">
        <v>85</v>
      </c>
      <c r="C46" s="2">
        <v>277232</v>
      </c>
      <c r="D46" s="2">
        <v>13800000</v>
      </c>
      <c r="E46" s="2">
        <v>405230.70600000001</v>
      </c>
      <c r="F46" s="2">
        <v>134236192.8233555</v>
      </c>
      <c r="G46" s="2"/>
      <c r="H46" s="2"/>
      <c r="I46" s="50">
        <f>IF(B46="No","NA",C46)/'Steel Production Factor'!$D47</f>
        <v>8.4009696969696961</v>
      </c>
      <c r="J46" s="50">
        <f>D46/'Steel Production Factor'!$D47</f>
        <v>418.18181818181819</v>
      </c>
      <c r="K46" s="50">
        <f>E46/'Steel Production Factor'!$D47</f>
        <v>12.279718363636364</v>
      </c>
      <c r="L46" s="50">
        <f>F46/'Steel Production Factor'!$D47</f>
        <v>4067.7634188895604</v>
      </c>
      <c r="N46" s="56">
        <f t="shared" si="2"/>
        <v>1.2835100266359152</v>
      </c>
      <c r="O46" s="56">
        <f t="shared" si="3"/>
        <v>2.2364607154804577</v>
      </c>
      <c r="P46" s="56">
        <f t="shared" si="4"/>
        <v>1.5338471401968372</v>
      </c>
      <c r="Q46" s="56">
        <f t="shared" si="5"/>
        <v>1.2498680092774261</v>
      </c>
      <c r="S46" s="57">
        <f t="shared" si="1"/>
        <v>1.8851539278386475</v>
      </c>
      <c r="T46" s="56"/>
      <c r="U46" s="3"/>
      <c r="V46" s="3"/>
      <c r="W46" s="3"/>
    </row>
    <row r="47" spans="1:23" ht="13.5" thickBot="1" x14ac:dyDescent="0.25">
      <c r="A47" s="45" t="s">
        <v>39</v>
      </c>
      <c r="B47" s="60" t="s">
        <v>85</v>
      </c>
      <c r="C47" s="46">
        <v>12733</v>
      </c>
      <c r="D47" s="46">
        <v>350000</v>
      </c>
      <c r="E47" s="46">
        <v>10883.457</v>
      </c>
      <c r="F47" s="46">
        <v>76503274</v>
      </c>
      <c r="G47" s="2"/>
      <c r="H47" s="2"/>
      <c r="I47" s="59">
        <f>IF(B47="No","NA",C47)/'Steel Production Factor'!$D48</f>
        <v>14.518814139110605</v>
      </c>
      <c r="J47" s="59">
        <f>D47/'Steel Production Factor'!$D48</f>
        <v>399.08779931584951</v>
      </c>
      <c r="K47" s="59">
        <f>E47/'Steel Production Factor'!$D48</f>
        <v>12.409871151653364</v>
      </c>
      <c r="L47" s="59">
        <f>F47/'Steel Production Factor'!$D48</f>
        <v>87232.923603192699</v>
      </c>
      <c r="N47" s="58">
        <f t="shared" si="2"/>
        <v>1.5853814860705393</v>
      </c>
      <c r="O47" s="58">
        <f t="shared" si="3"/>
        <v>2.2191771878665723</v>
      </c>
      <c r="P47" s="58">
        <f t="shared" si="4"/>
        <v>1.5397145420752569</v>
      </c>
      <c r="Q47" s="58">
        <f t="shared" si="5"/>
        <v>2.5461181570899063</v>
      </c>
      <c r="S47" s="91">
        <f t="shared" si="1"/>
        <v>2.0657498215802228</v>
      </c>
      <c r="T47" s="56"/>
      <c r="U47" s="3"/>
      <c r="V47" s="3"/>
      <c r="W47" s="3"/>
    </row>
    <row r="48" spans="1:23" ht="69" customHeight="1" thickTop="1" x14ac:dyDescent="0.2">
      <c r="D48" s="76" t="s">
        <v>154</v>
      </c>
      <c r="I48" s="87" t="s">
        <v>161</v>
      </c>
      <c r="J48" s="76" t="s">
        <v>154</v>
      </c>
      <c r="N48" s="87" t="s">
        <v>161</v>
      </c>
      <c r="O48" s="76" t="s">
        <v>154</v>
      </c>
      <c r="S48" s="93"/>
      <c r="T48" s="3"/>
      <c r="U48" s="3"/>
      <c r="V48" s="3"/>
      <c r="W48" s="3"/>
    </row>
    <row r="49" spans="4:4" x14ac:dyDescent="0.2">
      <c r="D49" s="79" t="s">
        <v>155</v>
      </c>
    </row>
  </sheetData>
  <sheetProtection algorithmName="SHA-512" hashValue="4EESZRSAw+2zaNHyR+LjHicMK75w3y4T/xZTrSfsxwytDlkKfM0CWSlhmDMP4URl3/nRRWEpcPiwdeN2NpX/zg==" saltValue="UNbXEPZ2LN1G+qDfsv87fg==" spinCount="100000" sheet="1" objects="1" scenarios="1"/>
  <mergeCells count="7">
    <mergeCell ref="N3:Q3"/>
    <mergeCell ref="B4:D4"/>
    <mergeCell ref="E4:F4"/>
    <mergeCell ref="I4:J4"/>
    <mergeCell ref="K4:L4"/>
    <mergeCell ref="I3:L3"/>
    <mergeCell ref="A3:F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2" zoomScale="130" zoomScaleNormal="130" workbookViewId="0">
      <selection activeCell="A2" sqref="A1:XFD1048576"/>
    </sheetView>
  </sheetViews>
  <sheetFormatPr defaultRowHeight="12.75" x14ac:dyDescent="0.2"/>
  <cols>
    <col min="1" max="1" width="25.7109375" customWidth="1"/>
    <col min="2" max="6" width="16.7109375" customWidth="1"/>
    <col min="8" max="8" width="18.7109375" customWidth="1"/>
    <col min="9" max="9" width="15.42578125" customWidth="1"/>
    <col min="10" max="10" width="16" customWidth="1"/>
    <col min="11" max="12" width="15.85546875" customWidth="1"/>
    <col min="14" max="14" width="18.7109375" customWidth="1"/>
  </cols>
  <sheetData>
    <row r="1" spans="1:15" ht="38.25" customHeight="1" x14ac:dyDescent="0.25">
      <c r="A1" s="66" t="s">
        <v>152</v>
      </c>
      <c r="B1" s="66"/>
      <c r="C1" s="66"/>
      <c r="D1" s="36"/>
      <c r="E1" s="36"/>
      <c r="F1" s="36"/>
    </row>
    <row r="2" spans="1:15" x14ac:dyDescent="0.2">
      <c r="A2" t="s">
        <v>100</v>
      </c>
    </row>
    <row r="3" spans="1:15" ht="27" customHeight="1" x14ac:dyDescent="0.4">
      <c r="A3" s="99" t="s">
        <v>109</v>
      </c>
      <c r="B3" s="99"/>
      <c r="C3" s="99"/>
      <c r="D3" s="99"/>
      <c r="E3" s="99"/>
      <c r="F3" s="99"/>
      <c r="H3" s="99" t="s">
        <v>116</v>
      </c>
      <c r="I3" s="99"/>
      <c r="J3" s="99"/>
      <c r="K3" s="99"/>
      <c r="L3" s="99"/>
      <c r="N3" s="44" t="s">
        <v>117</v>
      </c>
    </row>
    <row r="4" spans="1:15" s="8" customFormat="1" ht="33.75" customHeight="1" x14ac:dyDescent="0.2">
      <c r="B4" s="97" t="s">
        <v>82</v>
      </c>
      <c r="C4" s="97"/>
      <c r="D4" s="97" t="s">
        <v>83</v>
      </c>
      <c r="E4" s="97"/>
      <c r="F4" s="97"/>
      <c r="H4" s="97" t="s">
        <v>82</v>
      </c>
      <c r="I4" s="97"/>
      <c r="J4" s="97" t="s">
        <v>83</v>
      </c>
      <c r="K4" s="97"/>
      <c r="L4" s="97"/>
    </row>
    <row r="5" spans="1:15" ht="40.5" customHeight="1" x14ac:dyDescent="0.2">
      <c r="A5" s="6" t="s">
        <v>40</v>
      </c>
      <c r="B5" s="6" t="s">
        <v>95</v>
      </c>
      <c r="C5" s="6" t="s">
        <v>133</v>
      </c>
      <c r="D5" s="6" t="s">
        <v>96</v>
      </c>
      <c r="E5" s="6" t="s">
        <v>134</v>
      </c>
      <c r="F5" s="6" t="s">
        <v>97</v>
      </c>
      <c r="H5" s="6" t="s">
        <v>95</v>
      </c>
      <c r="I5" s="6" t="s">
        <v>133</v>
      </c>
      <c r="J5" s="6" t="s">
        <v>96</v>
      </c>
      <c r="K5" s="6" t="s">
        <v>134</v>
      </c>
      <c r="L5" s="6" t="s">
        <v>97</v>
      </c>
      <c r="N5" s="6" t="s">
        <v>98</v>
      </c>
    </row>
    <row r="6" spans="1:15" ht="36" customHeight="1" x14ac:dyDescent="0.2">
      <c r="A6" s="31" t="s">
        <v>135</v>
      </c>
      <c r="B6" s="53" t="s">
        <v>136</v>
      </c>
      <c r="C6" s="53" t="s">
        <v>137</v>
      </c>
      <c r="D6" s="53" t="s">
        <v>138</v>
      </c>
      <c r="E6" s="53" t="s">
        <v>139</v>
      </c>
      <c r="F6" s="53" t="s">
        <v>140</v>
      </c>
      <c r="H6" s="53" t="s">
        <v>141</v>
      </c>
      <c r="I6" s="53" t="s">
        <v>142</v>
      </c>
      <c r="J6" s="53" t="s">
        <v>143</v>
      </c>
      <c r="K6" s="53" t="s">
        <v>144</v>
      </c>
      <c r="L6" s="53" t="s">
        <v>145</v>
      </c>
      <c r="N6" s="53" t="s">
        <v>146</v>
      </c>
    </row>
    <row r="7" spans="1:15" x14ac:dyDescent="0.2">
      <c r="A7" t="s">
        <v>72</v>
      </c>
      <c r="B7" t="s">
        <v>47</v>
      </c>
      <c r="C7" t="s">
        <v>47</v>
      </c>
      <c r="D7" t="s">
        <v>89</v>
      </c>
      <c r="H7" s="63"/>
      <c r="I7" s="63"/>
      <c r="J7" s="63"/>
      <c r="K7" s="63"/>
      <c r="L7" s="63"/>
      <c r="N7" s="43"/>
    </row>
    <row r="8" spans="1:15" s="3" customFormat="1" ht="13.5" thickBot="1" x14ac:dyDescent="0.25">
      <c r="A8" s="11" t="s">
        <v>73</v>
      </c>
      <c r="B8" s="11">
        <v>2015</v>
      </c>
      <c r="C8" s="11">
        <v>2014</v>
      </c>
      <c r="D8" s="26">
        <v>2014</v>
      </c>
      <c r="E8" s="11">
        <v>2014</v>
      </c>
      <c r="F8" s="11">
        <v>2014</v>
      </c>
      <c r="H8" s="64"/>
      <c r="I8" s="64"/>
      <c r="J8" s="64"/>
      <c r="K8" s="64"/>
      <c r="L8" s="64"/>
      <c r="N8" s="47"/>
    </row>
    <row r="9" spans="1:15" s="3" customFormat="1" ht="13.5" thickTop="1" x14ac:dyDescent="0.2">
      <c r="A9" s="10" t="s">
        <v>0</v>
      </c>
      <c r="B9" s="77" t="s">
        <v>46</v>
      </c>
      <c r="C9" s="25">
        <v>0.39838685734078877</v>
      </c>
      <c r="D9" s="24">
        <v>218</v>
      </c>
      <c r="E9" s="13">
        <v>33.653846740722656</v>
      </c>
      <c r="F9" s="13">
        <v>9.6153850555419922</v>
      </c>
      <c r="H9" s="77" t="s">
        <v>46</v>
      </c>
      <c r="I9" s="13">
        <f t="shared" ref="I9:I48" si="0">3*(C9-MIN(C$9:C$48))/(MAX(C$9:C$48)-MIN(C$9:C$48))</f>
        <v>0</v>
      </c>
      <c r="J9" s="13">
        <f t="shared" ref="J9:J48" si="1">3*(1-(D9-MIN(D$9:D$48))/(MAX(D$9:D$48)-MIN(D$9:D$48)))</f>
        <v>1.685985485259748</v>
      </c>
      <c r="K9" s="13">
        <f t="shared" ref="K9:K48" si="2">3*(E9-MIN(E$9:E$48))/(MAX(E$9:E$48)-MIN(E$9:E$48))</f>
        <v>0.51219513257155491</v>
      </c>
      <c r="L9" s="13">
        <f t="shared" ref="L9:L48" si="3">3*(F9-MIN(F$9:F$48))/(MAX(F$9:F$48)-MIN(F$9:F$48))</f>
        <v>0.15306123471369321</v>
      </c>
      <c r="N9" s="57">
        <f>AVERAGE(H9:L9)</f>
        <v>0.58781046313624896</v>
      </c>
      <c r="O9" s="85"/>
    </row>
    <row r="10" spans="1:15" x14ac:dyDescent="0.2">
      <c r="A10" s="1" t="s">
        <v>1</v>
      </c>
      <c r="B10" s="13">
        <f>('Variables considered for PCA'!N8-'Variables considered for PCA'!M8)/'Variables considered for PCA'!N8</f>
        <v>1</v>
      </c>
      <c r="C10" s="25">
        <v>3.053698551556002</v>
      </c>
      <c r="D10" s="17">
        <v>227.5</v>
      </c>
      <c r="E10" s="7">
        <v>45.673076629638672</v>
      </c>
      <c r="F10" s="7">
        <v>12.980769157409668</v>
      </c>
      <c r="G10" s="3"/>
      <c r="H10" s="13">
        <f t="shared" ref="H10:H36" si="4">3*(B10-MIN(B$9:B$48))/(MAX(B$9:B$48)-MIN(B$9:B$48))</f>
        <v>3</v>
      </c>
      <c r="I10" s="13">
        <f t="shared" si="0"/>
        <v>0.33821972100073727</v>
      </c>
      <c r="J10" s="13">
        <f t="shared" si="1"/>
        <v>1.6275575054327769</v>
      </c>
      <c r="K10" s="13">
        <f t="shared" si="2"/>
        <v>0.96951218671418571</v>
      </c>
      <c r="L10" s="13">
        <f t="shared" si="3"/>
        <v>0.26020407775996468</v>
      </c>
      <c r="N10" s="57">
        <f t="shared" ref="N10:N48" si="5">AVERAGE(H10:L10)</f>
        <v>1.2390986981815328</v>
      </c>
      <c r="O10" s="17"/>
    </row>
    <row r="11" spans="1:15" x14ac:dyDescent="0.2">
      <c r="A11" s="1" t="s">
        <v>2</v>
      </c>
      <c r="B11" s="13">
        <f>('Variables considered for PCA'!N9-'Variables considered for PCA'!M9)/'Variables considered for PCA'!N9</f>
        <v>-47.40537116797568</v>
      </c>
      <c r="C11" s="25">
        <v>1.5155376189103489</v>
      </c>
      <c r="D11" s="17">
        <v>264.16300000000001</v>
      </c>
      <c r="E11" s="7">
        <v>91.826919555664062</v>
      </c>
      <c r="F11" s="7">
        <v>98.076919555664062</v>
      </c>
      <c r="G11" s="3"/>
      <c r="H11" s="13">
        <f t="shared" si="4"/>
        <v>0</v>
      </c>
      <c r="I11" s="13">
        <f t="shared" si="0"/>
        <v>0.14229682327576632</v>
      </c>
      <c r="J11" s="13">
        <f t="shared" si="1"/>
        <v>1.4020685554963301</v>
      </c>
      <c r="K11" s="13">
        <f t="shared" si="2"/>
        <v>2.7256096804276715</v>
      </c>
      <c r="L11" s="13">
        <f t="shared" si="3"/>
        <v>2.9693876984058831</v>
      </c>
      <c r="N11" s="57">
        <f t="shared" si="5"/>
        <v>1.4478725515211301</v>
      </c>
      <c r="O11" s="17"/>
    </row>
    <row r="12" spans="1:15" x14ac:dyDescent="0.2">
      <c r="A12" s="1" t="s">
        <v>3</v>
      </c>
      <c r="B12" s="13">
        <f>('Variables considered for PCA'!N10-'Variables considered for PCA'!M10)/'Variables considered for PCA'!N10</f>
        <v>1</v>
      </c>
      <c r="C12" s="25">
        <v>20.331922821024616</v>
      </c>
      <c r="D12" s="17">
        <v>22.6</v>
      </c>
      <c r="E12" s="7">
        <v>91.346153259277344</v>
      </c>
      <c r="F12" s="7">
        <v>91.346153259277344</v>
      </c>
      <c r="G12" s="3"/>
      <c r="H12" s="13">
        <f t="shared" si="4"/>
        <v>3</v>
      </c>
      <c r="I12" s="13">
        <f t="shared" si="0"/>
        <v>2.539029593732085</v>
      </c>
      <c r="J12" s="13">
        <f t="shared" si="1"/>
        <v>2.8877567755955553</v>
      </c>
      <c r="K12" s="13">
        <f t="shared" si="2"/>
        <v>2.7073171085718495</v>
      </c>
      <c r="L12" s="13">
        <f t="shared" si="3"/>
        <v>2.7551020730370936</v>
      </c>
      <c r="N12" s="57">
        <f t="shared" si="5"/>
        <v>2.7778411101873166</v>
      </c>
      <c r="O12" s="17"/>
    </row>
    <row r="13" spans="1:15" x14ac:dyDescent="0.2">
      <c r="A13" s="1" t="s">
        <v>4</v>
      </c>
      <c r="B13" s="13">
        <f>('Variables considered for PCA'!N11-'Variables considered for PCA'!M11)/'Variables considered for PCA'!N11</f>
        <v>1</v>
      </c>
      <c r="C13" s="25">
        <v>13.229897674418604</v>
      </c>
      <c r="D13" s="17">
        <v>4.3499999999999996</v>
      </c>
      <c r="E13" s="7">
        <v>88.461540222167969</v>
      </c>
      <c r="F13" s="7">
        <v>85.096153259277344</v>
      </c>
      <c r="G13" s="3"/>
      <c r="H13" s="13">
        <f t="shared" si="4"/>
        <v>3</v>
      </c>
      <c r="I13" s="13">
        <f t="shared" si="0"/>
        <v>1.6344107616536012</v>
      </c>
      <c r="J13" s="13">
        <f t="shared" si="1"/>
        <v>3</v>
      </c>
      <c r="K13" s="13">
        <f t="shared" si="2"/>
        <v>2.5975610968585849</v>
      </c>
      <c r="L13" s="13">
        <f t="shared" si="3"/>
        <v>2.5561224770178557</v>
      </c>
      <c r="N13" s="57">
        <f t="shared" si="5"/>
        <v>2.5576188671060081</v>
      </c>
      <c r="O13" s="17"/>
    </row>
    <row r="14" spans="1:15" x14ac:dyDescent="0.2">
      <c r="A14" s="1" t="s">
        <v>5</v>
      </c>
      <c r="B14" s="13">
        <f>('Variables considered for PCA'!N12-'Variables considered for PCA'!M12)/'Variables considered for PCA'!N12</f>
        <v>1</v>
      </c>
      <c r="C14" s="25">
        <v>5.3697033158813259</v>
      </c>
      <c r="D14" s="17">
        <v>349</v>
      </c>
      <c r="E14" s="7">
        <v>36.538459777832031</v>
      </c>
      <c r="F14" s="7">
        <v>49.519229888916016</v>
      </c>
      <c r="G14" s="3"/>
      <c r="H14" s="13">
        <f t="shared" si="4"/>
        <v>3</v>
      </c>
      <c r="I14" s="13">
        <f t="shared" si="0"/>
        <v>0.63322029925036605</v>
      </c>
      <c r="J14" s="13">
        <f t="shared" si="1"/>
        <v>0.88029439501414586</v>
      </c>
      <c r="K14" s="13">
        <f t="shared" si="2"/>
        <v>0.62195114428481957</v>
      </c>
      <c r="L14" s="13">
        <f t="shared" si="3"/>
        <v>1.4234693826431535</v>
      </c>
      <c r="N14" s="57">
        <f t="shared" si="5"/>
        <v>1.3117870442384969</v>
      </c>
      <c r="O14" s="17"/>
    </row>
    <row r="15" spans="1:15" x14ac:dyDescent="0.2">
      <c r="A15" s="1" t="s">
        <v>6</v>
      </c>
      <c r="B15" s="13">
        <f>('Variables considered for PCA'!N13-'Variables considered for PCA'!M13)/'Variables considered for PCA'!N13</f>
        <v>1</v>
      </c>
      <c r="C15" s="25">
        <v>6.2569153187440527</v>
      </c>
      <c r="D15" s="17">
        <v>380.8</v>
      </c>
      <c r="E15" s="7">
        <v>47.115383148193359</v>
      </c>
      <c r="F15" s="7">
        <v>50.480770111083984</v>
      </c>
      <c r="G15" s="3"/>
      <c r="H15" s="13">
        <f t="shared" si="4"/>
        <v>3</v>
      </c>
      <c r="I15" s="13">
        <f t="shared" si="0"/>
        <v>0.74622872561720888</v>
      </c>
      <c r="J15" s="13">
        <f t="shared" si="1"/>
        <v>0.68471442043544228</v>
      </c>
      <c r="K15" s="13">
        <f t="shared" si="2"/>
        <v>1.0243901925708181</v>
      </c>
      <c r="L15" s="13">
        <f t="shared" si="3"/>
        <v>1.4540816842372704</v>
      </c>
      <c r="N15" s="57">
        <f t="shared" si="5"/>
        <v>1.381883004572148</v>
      </c>
      <c r="O15" s="17"/>
    </row>
    <row r="16" spans="1:15" x14ac:dyDescent="0.2">
      <c r="A16" s="1" t="s">
        <v>7</v>
      </c>
      <c r="B16" s="13">
        <f>('Variables considered for PCA'!N14-'Variables considered for PCA'!M14)/'Variables considered for PCA'!N14</f>
        <v>-6.9365079365079367</v>
      </c>
      <c r="C16" s="25">
        <v>3.314436794567245</v>
      </c>
      <c r="D16" s="17">
        <v>228.43</v>
      </c>
      <c r="E16" s="7">
        <v>95.192306518554688</v>
      </c>
      <c r="F16" s="7">
        <v>97.596153259277344</v>
      </c>
      <c r="G16" s="3"/>
      <c r="H16" s="13">
        <f t="shared" si="4"/>
        <v>2.5081222757924877</v>
      </c>
      <c r="I16" s="13">
        <f t="shared" si="0"/>
        <v>0.37143119519324219</v>
      </c>
      <c r="J16" s="13">
        <f t="shared" si="1"/>
        <v>1.6218377137233997</v>
      </c>
      <c r="K16" s="13">
        <f t="shared" si="2"/>
        <v>2.853658554285925</v>
      </c>
      <c r="L16" s="13">
        <f t="shared" si="3"/>
        <v>2.9540816690563321</v>
      </c>
      <c r="N16" s="57">
        <f t="shared" si="5"/>
        <v>2.0618262816102773</v>
      </c>
      <c r="O16" s="17"/>
    </row>
    <row r="17" spans="1:15" x14ac:dyDescent="0.2">
      <c r="A17" s="1" t="s">
        <v>8</v>
      </c>
      <c r="B17" s="13">
        <f>('Variables considered for PCA'!N15-'Variables considered for PCA'!M15)/'Variables considered for PCA'!N15</f>
        <v>1</v>
      </c>
      <c r="C17" s="25">
        <v>2.1546680391147706</v>
      </c>
      <c r="D17" s="17">
        <v>342.83</v>
      </c>
      <c r="E17" s="7">
        <v>84.134613037109375</v>
      </c>
      <c r="F17" s="7">
        <v>91.826919555664062</v>
      </c>
      <c r="G17" s="3"/>
      <c r="H17" s="13">
        <f t="shared" si="4"/>
        <v>3</v>
      </c>
      <c r="I17" s="13">
        <f t="shared" si="0"/>
        <v>0.22370591467379602</v>
      </c>
      <c r="J17" s="13">
        <f t="shared" si="1"/>
        <v>0.91824183033334728</v>
      </c>
      <c r="K17" s="13">
        <f t="shared" si="2"/>
        <v>2.432926788999521</v>
      </c>
      <c r="L17" s="13">
        <f t="shared" si="3"/>
        <v>2.7704081023866447</v>
      </c>
      <c r="N17" s="57">
        <f t="shared" si="5"/>
        <v>1.8690565272786617</v>
      </c>
      <c r="O17" s="17"/>
    </row>
    <row r="18" spans="1:15" x14ac:dyDescent="0.2">
      <c r="A18" s="1" t="s">
        <v>9</v>
      </c>
      <c r="B18" s="13">
        <f>('Variables considered for PCA'!N16-'Variables considered for PCA'!M16)/'Variables considered for PCA'!N16</f>
        <v>-8.286140198120906</v>
      </c>
      <c r="C18" s="25">
        <v>13.398866493559696</v>
      </c>
      <c r="D18" s="17">
        <v>65.28</v>
      </c>
      <c r="E18" s="7">
        <v>66.346153259277344</v>
      </c>
      <c r="F18" s="7">
        <v>45.192306518554687</v>
      </c>
      <c r="G18" s="3"/>
      <c r="H18" s="13">
        <f t="shared" si="4"/>
        <v>2.4244766660772252</v>
      </c>
      <c r="I18" s="13">
        <f t="shared" si="0"/>
        <v>1.6559331264261539</v>
      </c>
      <c r="J18" s="13">
        <f t="shared" si="1"/>
        <v>2.6252613883308049</v>
      </c>
      <c r="K18" s="13">
        <f t="shared" si="2"/>
        <v>1.7560975662857774</v>
      </c>
      <c r="L18" s="13">
        <f t="shared" si="3"/>
        <v>1.2857142683646419</v>
      </c>
      <c r="N18" s="57">
        <f t="shared" si="5"/>
        <v>1.9494966030969205</v>
      </c>
      <c r="O18" s="17"/>
    </row>
    <row r="19" spans="1:15" x14ac:dyDescent="0.2">
      <c r="A19" s="1" t="s">
        <v>10</v>
      </c>
      <c r="B19" s="13">
        <f>('Variables considered for PCA'!N17-'Variables considered for PCA'!M17)/'Variables considered for PCA'!N17</f>
        <v>-0.44163364827796403</v>
      </c>
      <c r="C19" s="25">
        <v>1.4388899121999139</v>
      </c>
      <c r="D19" s="17">
        <v>235.79</v>
      </c>
      <c r="E19" s="7">
        <v>49.519229888916016</v>
      </c>
      <c r="F19" s="7">
        <v>67.788459777832031</v>
      </c>
      <c r="G19" s="3"/>
      <c r="H19" s="13">
        <f t="shared" si="4"/>
        <v>2.910652457764952</v>
      </c>
      <c r="I19" s="13">
        <f t="shared" si="0"/>
        <v>0.13253383912764297</v>
      </c>
      <c r="J19" s="13">
        <f t="shared" si="1"/>
        <v>1.5765714051416624</v>
      </c>
      <c r="K19" s="13">
        <f t="shared" si="2"/>
        <v>1.1158536324282609</v>
      </c>
      <c r="L19" s="13">
        <f t="shared" si="3"/>
        <v>2.0051020199038092</v>
      </c>
      <c r="N19" s="57">
        <f t="shared" si="5"/>
        <v>1.5481426708732655</v>
      </c>
      <c r="O19" s="17"/>
    </row>
    <row r="20" spans="1:15" x14ac:dyDescent="0.2">
      <c r="A20" s="1" t="s">
        <v>11</v>
      </c>
      <c r="B20" s="13">
        <f>('Variables considered for PCA'!N18-'Variables considered for PCA'!M18)/'Variables considered for PCA'!N18</f>
        <v>-5.578512396694215E-2</v>
      </c>
      <c r="C20" s="25">
        <v>8.9050269761068765</v>
      </c>
      <c r="D20" s="17">
        <v>173.6</v>
      </c>
      <c r="E20" s="7">
        <v>80.288459777832031</v>
      </c>
      <c r="F20" s="7">
        <v>81.25</v>
      </c>
      <c r="G20" s="3"/>
      <c r="H20" s="13">
        <f t="shared" si="4"/>
        <v>2.9345660348123452</v>
      </c>
      <c r="I20" s="13">
        <f t="shared" si="0"/>
        <v>1.0835313435672138</v>
      </c>
      <c r="J20" s="13">
        <f t="shared" si="1"/>
        <v>1.9590594120300135</v>
      </c>
      <c r="K20" s="13">
        <f t="shared" si="2"/>
        <v>2.2865853432854459</v>
      </c>
      <c r="L20" s="13">
        <f t="shared" si="3"/>
        <v>2.4336735135364025</v>
      </c>
      <c r="N20" s="57">
        <f t="shared" si="5"/>
        <v>2.1394831294462842</v>
      </c>
      <c r="O20" s="17"/>
    </row>
    <row r="21" spans="1:15" x14ac:dyDescent="0.2">
      <c r="A21" s="1" t="s">
        <v>12</v>
      </c>
      <c r="B21" s="13">
        <f>('Variables considered for PCA'!N19-'Variables considered for PCA'!M19)/'Variables considered for PCA'!N19</f>
        <v>0.90965092402464065</v>
      </c>
      <c r="C21" s="25">
        <v>4.6136271957167478</v>
      </c>
      <c r="D21" s="17">
        <v>218.06</v>
      </c>
      <c r="E21" s="7">
        <v>20.19230842590332</v>
      </c>
      <c r="F21" s="7">
        <v>25</v>
      </c>
      <c r="G21" s="3"/>
      <c r="H21" s="13">
        <f t="shared" si="4"/>
        <v>2.9944004720677482</v>
      </c>
      <c r="I21" s="13">
        <f t="shared" si="0"/>
        <v>0.53691527601166766</v>
      </c>
      <c r="J21" s="13">
        <f t="shared" si="1"/>
        <v>1.6856164664397881</v>
      </c>
      <c r="K21" s="13">
        <f t="shared" si="2"/>
        <v>0</v>
      </c>
      <c r="L21" s="13">
        <f t="shared" si="3"/>
        <v>0.64285714936325933</v>
      </c>
      <c r="N21" s="57">
        <f t="shared" si="5"/>
        <v>1.1719578727764925</v>
      </c>
      <c r="O21" s="17"/>
    </row>
    <row r="22" spans="1:15" x14ac:dyDescent="0.2">
      <c r="A22" s="1" t="s">
        <v>13</v>
      </c>
      <c r="B22" s="13">
        <f>('Variables considered for PCA'!N20-'Variables considered for PCA'!M20)/'Variables considered for PCA'!N20</f>
        <v>1</v>
      </c>
      <c r="C22" s="25">
        <v>12.406484125650932</v>
      </c>
      <c r="D22" s="17">
        <v>81.94</v>
      </c>
      <c r="E22" s="7">
        <v>99.038459777832031</v>
      </c>
      <c r="F22" s="7">
        <v>98.557693481445313</v>
      </c>
      <c r="G22" s="3"/>
      <c r="H22" s="13">
        <f t="shared" si="4"/>
        <v>3</v>
      </c>
      <c r="I22" s="13">
        <f t="shared" si="0"/>
        <v>1.5295286488157187</v>
      </c>
      <c r="J22" s="13">
        <f t="shared" si="1"/>
        <v>2.5227971626552952</v>
      </c>
      <c r="K22" s="13">
        <f t="shared" si="2"/>
        <v>3</v>
      </c>
      <c r="L22" s="13">
        <f t="shared" si="3"/>
        <v>2.9846939706504489</v>
      </c>
      <c r="N22" s="57">
        <f t="shared" si="5"/>
        <v>2.6074039564242928</v>
      </c>
      <c r="O22" s="17"/>
    </row>
    <row r="23" spans="1:15" x14ac:dyDescent="0.2">
      <c r="A23" s="1" t="s">
        <v>14</v>
      </c>
      <c r="B23" s="13">
        <f>('Variables considered for PCA'!N21-'Variables considered for PCA'!M21)/'Variables considered for PCA'!N21</f>
        <v>1</v>
      </c>
      <c r="C23" s="25">
        <v>7.5808912880346639</v>
      </c>
      <c r="D23" s="17">
        <v>132.86000000000001</v>
      </c>
      <c r="E23" s="7">
        <v>88.942306518554688</v>
      </c>
      <c r="F23" s="7">
        <v>82.211540222167969</v>
      </c>
      <c r="G23" s="3"/>
      <c r="H23" s="13">
        <f t="shared" si="4"/>
        <v>3</v>
      </c>
      <c r="I23" s="13">
        <f t="shared" si="0"/>
        <v>0.91486986252053526</v>
      </c>
      <c r="J23" s="13">
        <f t="shared" si="1"/>
        <v>2.2096231907827297</v>
      </c>
      <c r="K23" s="13">
        <f t="shared" si="2"/>
        <v>2.6158536687144069</v>
      </c>
      <c r="L23" s="13">
        <f t="shared" si="3"/>
        <v>2.4642858151305194</v>
      </c>
      <c r="N23" s="57">
        <f t="shared" si="5"/>
        <v>2.2409265074296387</v>
      </c>
      <c r="O23" s="17"/>
    </row>
    <row r="24" spans="1:15" x14ac:dyDescent="0.2">
      <c r="A24" s="1" t="s">
        <v>15</v>
      </c>
      <c r="B24" s="13">
        <f>('Variables considered for PCA'!N22-'Variables considered for PCA'!M22)/'Variables considered for PCA'!N22</f>
        <v>0.73423236514522816</v>
      </c>
      <c r="C24" s="25">
        <v>9.7550871769651408</v>
      </c>
      <c r="D24" s="17">
        <v>6.18</v>
      </c>
      <c r="E24" s="7">
        <v>94.711540222167969</v>
      </c>
      <c r="F24" s="7">
        <v>94.230766296386719</v>
      </c>
      <c r="G24" s="3"/>
      <c r="H24" s="13">
        <f t="shared" si="4"/>
        <v>2.9835286273955517</v>
      </c>
      <c r="I24" s="13">
        <f t="shared" si="0"/>
        <v>1.1918075676332878</v>
      </c>
      <c r="J24" s="13">
        <f t="shared" si="1"/>
        <v>2.9887449259912255</v>
      </c>
      <c r="K24" s="13">
        <f t="shared" si="2"/>
        <v>2.835365982430103</v>
      </c>
      <c r="L24" s="13">
        <f t="shared" si="3"/>
        <v>2.8469387349244299</v>
      </c>
      <c r="N24" s="57">
        <f t="shared" si="5"/>
        <v>2.5692771676749198</v>
      </c>
      <c r="O24" s="17"/>
    </row>
    <row r="25" spans="1:15" x14ac:dyDescent="0.2">
      <c r="A25" s="1" t="s">
        <v>16</v>
      </c>
      <c r="B25" s="13">
        <f>('Variables considered for PCA'!N23-'Variables considered for PCA'!M23)/'Variables considered for PCA'!N23</f>
        <v>1</v>
      </c>
      <c r="C25" s="25">
        <v>3.9374207188160675</v>
      </c>
      <c r="D25" s="17">
        <v>227.15</v>
      </c>
      <c r="E25" s="7">
        <v>72.115386962890625</v>
      </c>
      <c r="F25" s="7">
        <v>74.519233703613281</v>
      </c>
      <c r="G25" s="3"/>
      <c r="H25" s="13">
        <f t="shared" si="4"/>
        <v>3</v>
      </c>
      <c r="I25" s="13">
        <f t="shared" si="0"/>
        <v>0.45078363035421332</v>
      </c>
      <c r="J25" s="13">
        <f t="shared" si="1"/>
        <v>1.6297101152158759</v>
      </c>
      <c r="K25" s="13">
        <f t="shared" si="2"/>
        <v>1.9756098800014736</v>
      </c>
      <c r="L25" s="13">
        <f t="shared" si="3"/>
        <v>2.2193878881676135</v>
      </c>
      <c r="N25" s="57">
        <f t="shared" si="5"/>
        <v>1.8550983027478352</v>
      </c>
      <c r="O25" s="17"/>
    </row>
    <row r="26" spans="1:15" x14ac:dyDescent="0.2">
      <c r="A26" s="1" t="s">
        <v>17</v>
      </c>
      <c r="B26" s="13">
        <f>('Variables considered for PCA'!N24-'Variables considered for PCA'!M24)/'Variables considered for PCA'!N24</f>
        <v>0.48363767169321936</v>
      </c>
      <c r="C26" s="25">
        <v>5.4986015371078087</v>
      </c>
      <c r="D26" s="17">
        <v>137.24</v>
      </c>
      <c r="E26" s="7">
        <v>45.192306518554687</v>
      </c>
      <c r="F26" s="7">
        <v>34.615383148193359</v>
      </c>
      <c r="G26" s="3"/>
      <c r="H26" s="13">
        <f t="shared" si="4"/>
        <v>2.967997622008832</v>
      </c>
      <c r="I26" s="13">
        <f t="shared" si="0"/>
        <v>0.64963868075928233</v>
      </c>
      <c r="J26" s="13">
        <f t="shared" si="1"/>
        <v>2.1826848169256632</v>
      </c>
      <c r="K26" s="13">
        <f t="shared" si="2"/>
        <v>0.95121946971378046</v>
      </c>
      <c r="L26" s="13">
        <f t="shared" si="3"/>
        <v>0.94897955806689205</v>
      </c>
      <c r="N26" s="57">
        <f t="shared" si="5"/>
        <v>1.54010402949489</v>
      </c>
      <c r="O26" s="17"/>
    </row>
    <row r="27" spans="1:15" x14ac:dyDescent="0.2">
      <c r="A27" s="1" t="s">
        <v>18</v>
      </c>
      <c r="B27" s="13">
        <f>('Variables considered for PCA'!N25-'Variables considered for PCA'!M25)/'Variables considered for PCA'!N25</f>
        <v>6.7580803134182174E-2</v>
      </c>
      <c r="C27" s="25">
        <v>4.3186625046005371</v>
      </c>
      <c r="D27" s="17">
        <v>222.65</v>
      </c>
      <c r="E27" s="7">
        <v>37.980770111083984</v>
      </c>
      <c r="F27" s="7">
        <v>4.8076925277709961</v>
      </c>
      <c r="G27" s="3"/>
      <c r="H27" s="13">
        <f t="shared" si="4"/>
        <v>2.9422118346972188</v>
      </c>
      <c r="I27" s="13">
        <f t="shared" si="0"/>
        <v>0.49934421580365745</v>
      </c>
      <c r="J27" s="13">
        <f t="shared" si="1"/>
        <v>1.657386526712862</v>
      </c>
      <c r="K27" s="13">
        <f t="shared" si="2"/>
        <v>0.6768292952860353</v>
      </c>
      <c r="L27" s="13">
        <f t="shared" si="3"/>
        <v>0</v>
      </c>
      <c r="N27" s="57">
        <f t="shared" si="5"/>
        <v>1.1551543744999546</v>
      </c>
      <c r="O27" s="17"/>
    </row>
    <row r="28" spans="1:15" x14ac:dyDescent="0.2">
      <c r="A28" s="1" t="s">
        <v>19</v>
      </c>
      <c r="B28" s="13">
        <f>('Variables considered for PCA'!N26-'Variables considered for PCA'!M26)/'Variables considered for PCA'!N26</f>
        <v>1</v>
      </c>
      <c r="C28" s="25">
        <v>11.412557366475651</v>
      </c>
      <c r="D28" s="17">
        <v>165.92</v>
      </c>
      <c r="E28" s="7">
        <v>66.826919555664062</v>
      </c>
      <c r="F28" s="7">
        <v>72.596153259277344</v>
      </c>
      <c r="G28" s="3"/>
      <c r="H28" s="13">
        <f t="shared" si="4"/>
        <v>3</v>
      </c>
      <c r="I28" s="13">
        <f t="shared" si="0"/>
        <v>1.402927454720204</v>
      </c>
      <c r="J28" s="13">
        <f t="shared" si="1"/>
        <v>2.0062938209848697</v>
      </c>
      <c r="K28" s="13">
        <f t="shared" si="2"/>
        <v>1.7743901381415992</v>
      </c>
      <c r="L28" s="13">
        <f t="shared" si="3"/>
        <v>2.1581632849793793</v>
      </c>
      <c r="N28" s="57">
        <f t="shared" si="5"/>
        <v>2.0683549397652103</v>
      </c>
      <c r="O28" s="17"/>
    </row>
    <row r="29" spans="1:15" x14ac:dyDescent="0.2">
      <c r="A29" s="1" t="s">
        <v>20</v>
      </c>
      <c r="B29" s="13">
        <f>('Variables considered for PCA'!N27-'Variables considered for PCA'!M27)/'Variables considered for PCA'!N27</f>
        <v>1</v>
      </c>
      <c r="C29" s="25">
        <v>16.331482819738476</v>
      </c>
      <c r="D29" s="17">
        <v>14.54</v>
      </c>
      <c r="E29" s="7">
        <v>97.115386962890625</v>
      </c>
      <c r="F29" s="7">
        <v>84.134613037109375</v>
      </c>
      <c r="G29" s="3"/>
      <c r="H29" s="13">
        <f t="shared" si="4"/>
        <v>3</v>
      </c>
      <c r="I29" s="13">
        <f t="shared" si="0"/>
        <v>2.0294744616310756</v>
      </c>
      <c r="J29" s="13">
        <f t="shared" si="1"/>
        <v>2.9373283037434907</v>
      </c>
      <c r="K29" s="13">
        <f t="shared" si="2"/>
        <v>2.9268294222875459</v>
      </c>
      <c r="L29" s="13">
        <f t="shared" si="3"/>
        <v>2.5255101754237388</v>
      </c>
      <c r="N29" s="57">
        <f t="shared" si="5"/>
        <v>2.6838284726171699</v>
      </c>
      <c r="O29" s="17"/>
    </row>
    <row r="30" spans="1:15" x14ac:dyDescent="0.2">
      <c r="A30" s="1" t="s">
        <v>21</v>
      </c>
      <c r="B30" s="13">
        <f>('Variables considered for PCA'!N28-'Variables considered for PCA'!M28)/'Variables considered for PCA'!N28</f>
        <v>-5.4258467609339035E-2</v>
      </c>
      <c r="C30" s="25">
        <v>2.4486986935500461</v>
      </c>
      <c r="D30" s="17">
        <v>492.13</v>
      </c>
      <c r="E30" s="7">
        <v>54.326923370361328</v>
      </c>
      <c r="F30" s="7">
        <v>44.711540222167969</v>
      </c>
      <c r="G30" s="3"/>
      <c r="H30" s="13">
        <f t="shared" si="4"/>
        <v>2.9346606517724534</v>
      </c>
      <c r="I30" s="13">
        <f t="shared" si="0"/>
        <v>0.2611580021727572</v>
      </c>
      <c r="J30" s="13">
        <f t="shared" si="1"/>
        <v>0</v>
      </c>
      <c r="K30" s="13">
        <f t="shared" si="2"/>
        <v>1.2987805121431466</v>
      </c>
      <c r="L30" s="13">
        <f t="shared" si="3"/>
        <v>1.2704082390150906</v>
      </c>
      <c r="N30" s="57">
        <f t="shared" si="5"/>
        <v>1.1530014810206897</v>
      </c>
      <c r="O30" s="17"/>
    </row>
    <row r="31" spans="1:15" x14ac:dyDescent="0.2">
      <c r="A31" s="1" t="s">
        <v>22</v>
      </c>
      <c r="B31" s="13">
        <f>('Variables considered for PCA'!N29-'Variables considered for PCA'!M29)/'Variables considered for PCA'!N29</f>
        <v>0.37250554323725055</v>
      </c>
      <c r="C31" s="25">
        <v>5.1063950668606664</v>
      </c>
      <c r="D31" s="17">
        <v>278.3</v>
      </c>
      <c r="E31" s="7">
        <v>61.057693481445313</v>
      </c>
      <c r="F31" s="7">
        <v>66.826919555664062</v>
      </c>
      <c r="G31" s="3"/>
      <c r="H31" s="13">
        <f t="shared" si="4"/>
        <v>2.9611100312864935</v>
      </c>
      <c r="I31" s="13">
        <f t="shared" si="0"/>
        <v>0.59968147112899139</v>
      </c>
      <c r="J31" s="13">
        <f t="shared" si="1"/>
        <v>1.3151215712001312</v>
      </c>
      <c r="K31" s="13">
        <f t="shared" si="2"/>
        <v>1.5548781147150699</v>
      </c>
      <c r="L31" s="13">
        <f t="shared" si="3"/>
        <v>1.9744897183096923</v>
      </c>
      <c r="N31" s="57">
        <f>AVERAGE(H31:L31)</f>
        <v>1.6810561813280755</v>
      </c>
      <c r="O31" s="17"/>
    </row>
    <row r="32" spans="1:15" x14ac:dyDescent="0.2">
      <c r="A32" s="1" t="s">
        <v>23</v>
      </c>
      <c r="B32" s="13">
        <f>('Variables considered for PCA'!N30-'Variables considered for PCA'!M30)/'Variables considered for PCA'!N30</f>
        <v>1</v>
      </c>
      <c r="C32" s="25">
        <v>7.4985624687794861</v>
      </c>
      <c r="D32" s="17">
        <v>5.27</v>
      </c>
      <c r="E32" s="7">
        <v>97.596153259277344</v>
      </c>
      <c r="F32" s="7">
        <v>95.673080444335938</v>
      </c>
      <c r="G32" s="3"/>
      <c r="H32" s="13">
        <f t="shared" si="4"/>
        <v>3</v>
      </c>
      <c r="I32" s="13">
        <f t="shared" si="0"/>
        <v>0.90438324795868585</v>
      </c>
      <c r="J32" s="13">
        <f t="shared" si="1"/>
        <v>2.9943417114272828</v>
      </c>
      <c r="K32" s="13">
        <f t="shared" si="2"/>
        <v>2.9451219941433675</v>
      </c>
      <c r="L32" s="13">
        <f t="shared" si="3"/>
        <v>2.8928573087631126</v>
      </c>
      <c r="N32" s="57">
        <f t="shared" si="5"/>
        <v>2.5473408524584897</v>
      </c>
      <c r="O32" s="17"/>
    </row>
    <row r="33" spans="1:15" x14ac:dyDescent="0.2">
      <c r="A33" s="1" t="s">
        <v>24</v>
      </c>
      <c r="B33" s="13">
        <f>('Variables considered for PCA'!N31-'Variables considered for PCA'!M31)/'Variables considered for PCA'!N31</f>
        <v>-46.642857142857146</v>
      </c>
      <c r="C33" s="25">
        <v>2.2002376551359917</v>
      </c>
      <c r="D33" s="17">
        <v>289.43</v>
      </c>
      <c r="E33" s="7">
        <v>98.557693481445313</v>
      </c>
      <c r="F33" s="7">
        <v>99.038459777832031</v>
      </c>
      <c r="G33" s="3"/>
      <c r="H33" s="13">
        <f t="shared" si="4"/>
        <v>4.7258021582303432E-2</v>
      </c>
      <c r="I33" s="13">
        <f t="shared" si="0"/>
        <v>0.22951033411366273</v>
      </c>
      <c r="J33" s="13">
        <f t="shared" si="1"/>
        <v>1.2466685800975852</v>
      </c>
      <c r="K33" s="13">
        <f t="shared" si="2"/>
        <v>2.981707428144178</v>
      </c>
      <c r="L33" s="13">
        <f t="shared" si="3"/>
        <v>3</v>
      </c>
      <c r="N33" s="57">
        <f t="shared" si="5"/>
        <v>1.5010288727875458</v>
      </c>
      <c r="O33" s="17"/>
    </row>
    <row r="34" spans="1:15" x14ac:dyDescent="0.2">
      <c r="A34" s="1" t="s">
        <v>25</v>
      </c>
      <c r="B34" s="13">
        <f>('Variables considered for PCA'!N32-'Variables considered for PCA'!M32)/'Variables considered for PCA'!N32</f>
        <v>3.5258086203032793E-2</v>
      </c>
      <c r="C34" s="25">
        <v>4.7044628942223232</v>
      </c>
      <c r="D34" s="17">
        <v>144.16</v>
      </c>
      <c r="E34" s="7">
        <v>74.519233703613281</v>
      </c>
      <c r="F34" s="7">
        <v>81.730766296386719</v>
      </c>
      <c r="G34" s="3"/>
      <c r="H34" s="13">
        <f t="shared" si="4"/>
        <v>2.9402085828172373</v>
      </c>
      <c r="I34" s="13">
        <f t="shared" si="0"/>
        <v>0.54848545237642132</v>
      </c>
      <c r="J34" s="13">
        <f t="shared" si="1"/>
        <v>2.1401246463569641</v>
      </c>
      <c r="K34" s="13">
        <f t="shared" si="2"/>
        <v>2.0670733198589164</v>
      </c>
      <c r="L34" s="13">
        <f t="shared" si="3"/>
        <v>2.4489795428859535</v>
      </c>
      <c r="N34" s="57">
        <f t="shared" si="5"/>
        <v>2.028974308859099</v>
      </c>
      <c r="O34" s="17"/>
    </row>
    <row r="35" spans="1:15" x14ac:dyDescent="0.2">
      <c r="A35" s="1" t="s">
        <v>26</v>
      </c>
      <c r="B35" s="13">
        <f>('Variables considered for PCA'!N33-'Variables considered for PCA'!M33)/'Variables considered for PCA'!N33</f>
        <v>1</v>
      </c>
      <c r="C35" s="25">
        <v>5.6315102491037772</v>
      </c>
      <c r="D35" s="17">
        <v>208.28</v>
      </c>
      <c r="E35" s="7">
        <v>55.769229888916016</v>
      </c>
      <c r="F35" s="7">
        <v>71.634613037109375</v>
      </c>
      <c r="G35" s="3"/>
      <c r="H35" s="13">
        <f t="shared" si="4"/>
        <v>3</v>
      </c>
      <c r="I35" s="13">
        <f t="shared" si="0"/>
        <v>0.66656789761460511</v>
      </c>
      <c r="J35" s="13">
        <f t="shared" si="1"/>
        <v>1.7457665340932385</v>
      </c>
      <c r="K35" s="13">
        <f t="shared" si="2"/>
        <v>1.3536585179997789</v>
      </c>
      <c r="L35" s="13">
        <f t="shared" si="3"/>
        <v>2.1275509833852624</v>
      </c>
      <c r="N35" s="57">
        <f t="shared" si="5"/>
        <v>1.7787087866185769</v>
      </c>
      <c r="O35" s="17"/>
    </row>
    <row r="36" spans="1:15" x14ac:dyDescent="0.2">
      <c r="A36" s="1" t="s">
        <v>27</v>
      </c>
      <c r="B36" s="13">
        <f>('Variables considered for PCA'!N34-'Variables considered for PCA'!M34)/'Variables considered for PCA'!N34</f>
        <v>-0.30538390689106587</v>
      </c>
      <c r="C36" s="25">
        <v>6.4848159114616237</v>
      </c>
      <c r="D36" s="17">
        <v>316.8</v>
      </c>
      <c r="E36" s="7">
        <v>51.442306518554688</v>
      </c>
      <c r="F36" s="7">
        <v>36.538459777832031</v>
      </c>
      <c r="G36" s="3"/>
      <c r="H36" s="13">
        <f t="shared" si="4"/>
        <v>2.9190967525673255</v>
      </c>
      <c r="I36" s="13">
        <f t="shared" si="0"/>
        <v>0.77525751159844225</v>
      </c>
      <c r="J36" s="13">
        <f t="shared" si="1"/>
        <v>1.0783344950592477</v>
      </c>
      <c r="K36" s="13">
        <f t="shared" si="2"/>
        <v>1.1890243552852986</v>
      </c>
      <c r="L36" s="13">
        <f t="shared" si="3"/>
        <v>1.0102040398076186</v>
      </c>
      <c r="N36" s="57">
        <f t="shared" si="5"/>
        <v>1.3943834308635865</v>
      </c>
      <c r="O36" s="17"/>
    </row>
    <row r="37" spans="1:15" x14ac:dyDescent="0.2">
      <c r="A37" s="1" t="s">
        <v>28</v>
      </c>
      <c r="B37" s="77" t="s">
        <v>46</v>
      </c>
      <c r="C37" s="25">
        <v>2.1995721509140411</v>
      </c>
      <c r="D37" s="17">
        <v>298.98</v>
      </c>
      <c r="E37" s="7">
        <v>58.173076629638672</v>
      </c>
      <c r="F37" s="7">
        <v>56.25</v>
      </c>
      <c r="G37" s="3"/>
      <c r="H37" s="77" t="s">
        <v>46</v>
      </c>
      <c r="I37" s="13">
        <f t="shared" si="0"/>
        <v>0.22942556566528685</v>
      </c>
      <c r="J37" s="13">
        <f t="shared" si="1"/>
        <v>1.1879330845873137</v>
      </c>
      <c r="K37" s="13">
        <f t="shared" si="2"/>
        <v>1.4451219578572219</v>
      </c>
      <c r="L37" s="13">
        <f t="shared" si="3"/>
        <v>1.6377551294594499</v>
      </c>
      <c r="N37" s="57">
        <f t="shared" si="5"/>
        <v>1.1250589343923181</v>
      </c>
      <c r="O37" s="17"/>
    </row>
    <row r="38" spans="1:15" x14ac:dyDescent="0.2">
      <c r="A38" s="1" t="s">
        <v>29</v>
      </c>
      <c r="B38" s="13">
        <f>('Variables considered for PCA'!N36-'Variables considered for PCA'!M36)/'Variables considered for PCA'!N36</f>
        <v>1</v>
      </c>
      <c r="C38" s="25">
        <v>23.950931514038306</v>
      </c>
      <c r="D38" s="17">
        <v>243.96</v>
      </c>
      <c r="E38" s="7">
        <v>75.480766296386719</v>
      </c>
      <c r="F38" s="7">
        <v>78.846153259277344</v>
      </c>
      <c r="G38" s="3"/>
      <c r="H38" s="13">
        <f t="shared" ref="H38:H42" si="6">3*(B38-MIN(B$9:B$48))/(MAX(B$9:B$48)-MIN(B$9:B$48))</f>
        <v>3</v>
      </c>
      <c r="I38" s="13">
        <f t="shared" si="0"/>
        <v>3</v>
      </c>
      <c r="J38" s="13">
        <f t="shared" si="1"/>
        <v>1.526323342490467</v>
      </c>
      <c r="K38" s="13">
        <f t="shared" si="2"/>
        <v>2.10365846357056</v>
      </c>
      <c r="L38" s="13">
        <f t="shared" si="3"/>
        <v>2.3571428809986177</v>
      </c>
      <c r="N38" s="57">
        <f t="shared" si="5"/>
        <v>2.397424937411929</v>
      </c>
      <c r="O38" s="17"/>
    </row>
    <row r="39" spans="1:15" x14ac:dyDescent="0.2">
      <c r="A39" s="1" t="s">
        <v>30</v>
      </c>
      <c r="B39" s="13">
        <f>('Variables considered for PCA'!N37-'Variables considered for PCA'!M37)/'Variables considered for PCA'!N37</f>
        <v>0.19657258064516128</v>
      </c>
      <c r="C39" s="25">
        <v>2.4208881860961347</v>
      </c>
      <c r="D39" s="17">
        <v>149.31</v>
      </c>
      <c r="E39" s="7">
        <v>65.384613037109375</v>
      </c>
      <c r="F39" s="7">
        <v>63.942306518554688</v>
      </c>
      <c r="G39" s="3"/>
      <c r="H39" s="13">
        <f t="shared" si="6"/>
        <v>2.9502063056246302</v>
      </c>
      <c r="I39" s="13">
        <f t="shared" si="0"/>
        <v>0.25761564513330204</v>
      </c>
      <c r="J39" s="13">
        <f t="shared" si="1"/>
        <v>2.1084505309770796</v>
      </c>
      <c r="K39" s="13">
        <f t="shared" si="2"/>
        <v>1.7195121322849669</v>
      </c>
      <c r="L39" s="13">
        <f t="shared" si="3"/>
        <v>1.8826530564223563</v>
      </c>
      <c r="N39" s="57">
        <f t="shared" si="5"/>
        <v>1.783687534088467</v>
      </c>
      <c r="O39" s="17"/>
    </row>
    <row r="40" spans="1:15" x14ac:dyDescent="0.2">
      <c r="A40" s="1" t="s">
        <v>31</v>
      </c>
      <c r="B40" s="13">
        <f>('Variables considered for PCA'!N38-'Variables considered for PCA'!M38)/'Variables considered for PCA'!N38</f>
        <v>1</v>
      </c>
      <c r="C40" s="25">
        <v>20.67870796644765</v>
      </c>
      <c r="D40" s="17">
        <v>131.76</v>
      </c>
      <c r="E40" s="7">
        <v>86.538459777832031</v>
      </c>
      <c r="F40" s="7">
        <v>83.653846740722656</v>
      </c>
      <c r="G40" s="3"/>
      <c r="H40" s="13">
        <f t="shared" si="6"/>
        <v>3</v>
      </c>
      <c r="I40" s="13">
        <f t="shared" si="0"/>
        <v>2.5832012724798949</v>
      </c>
      <c r="J40" s="13">
        <f t="shared" si="1"/>
        <v>2.2163885358153266</v>
      </c>
      <c r="K40" s="13">
        <f t="shared" si="2"/>
        <v>2.524390228856964</v>
      </c>
      <c r="L40" s="13">
        <f t="shared" si="3"/>
        <v>2.5102041460741877</v>
      </c>
      <c r="N40" s="57">
        <f t="shared" si="5"/>
        <v>2.5668368366452747</v>
      </c>
      <c r="O40" s="17"/>
    </row>
    <row r="41" spans="1:15" x14ac:dyDescent="0.2">
      <c r="A41" s="1" t="s">
        <v>32</v>
      </c>
      <c r="B41" s="13">
        <f>('Variables considered for PCA'!N39-'Variables considered for PCA'!M39)/'Variables considered for PCA'!N39</f>
        <v>1</v>
      </c>
      <c r="C41" s="25">
        <v>9.038996795500621</v>
      </c>
      <c r="D41" s="17">
        <v>239.25</v>
      </c>
      <c r="E41" s="7">
        <v>84.615386962890625</v>
      </c>
      <c r="F41" s="7">
        <v>75.480766296386719</v>
      </c>
      <c r="G41" s="3"/>
      <c r="H41" s="13">
        <f t="shared" si="6"/>
        <v>3</v>
      </c>
      <c r="I41" s="13">
        <f t="shared" si="0"/>
        <v>1.1005957187351405</v>
      </c>
      <c r="J41" s="13">
        <f t="shared" si="1"/>
        <v>1.5552913198573126</v>
      </c>
      <c r="K41" s="13">
        <f t="shared" si="2"/>
        <v>2.4512196511445099</v>
      </c>
      <c r="L41" s="13">
        <f t="shared" si="3"/>
        <v>2.2499999468667156</v>
      </c>
      <c r="N41" s="57">
        <f t="shared" si="5"/>
        <v>2.0714213273207358</v>
      </c>
      <c r="O41" s="17"/>
    </row>
    <row r="42" spans="1:15" x14ac:dyDescent="0.2">
      <c r="A42" s="1" t="s">
        <v>33</v>
      </c>
      <c r="B42" s="13">
        <f>('Variables considered for PCA'!N40-'Variables considered for PCA'!M40)/'Variables considered for PCA'!N40</f>
        <v>1</v>
      </c>
      <c r="C42" s="25">
        <v>17.31012384509534</v>
      </c>
      <c r="D42" s="17">
        <v>4.38</v>
      </c>
      <c r="E42" s="7">
        <v>95.673080444335938</v>
      </c>
      <c r="F42" s="7">
        <v>96.153846740722656</v>
      </c>
      <c r="G42" s="3"/>
      <c r="H42" s="13">
        <f t="shared" si="6"/>
        <v>3</v>
      </c>
      <c r="I42" s="13">
        <f t="shared" si="0"/>
        <v>2.1541286388702945</v>
      </c>
      <c r="J42" s="13">
        <f t="shared" si="1"/>
        <v>2.9998154905900201</v>
      </c>
      <c r="K42" s="13">
        <f t="shared" si="2"/>
        <v>2.8719514164309135</v>
      </c>
      <c r="L42" s="13">
        <f t="shared" si="3"/>
        <v>2.9081633381126637</v>
      </c>
      <c r="N42" s="57">
        <f t="shared" si="5"/>
        <v>2.7868117768007781</v>
      </c>
      <c r="O42" s="17"/>
    </row>
    <row r="43" spans="1:15" x14ac:dyDescent="0.2">
      <c r="A43" s="1" t="s">
        <v>34</v>
      </c>
      <c r="B43" s="13">
        <f>('Variables considered for PCA'!N41-'Variables considered for PCA'!M41)/'Variables considered for PCA'!N41</f>
        <v>1</v>
      </c>
      <c r="C43" s="81" t="s">
        <v>46</v>
      </c>
      <c r="D43" s="17">
        <v>144.905</v>
      </c>
      <c r="E43" s="7">
        <v>87.980766296386719</v>
      </c>
      <c r="F43" s="7">
        <v>88.942306518554688</v>
      </c>
      <c r="G43" s="3"/>
      <c r="H43" s="13">
        <f>3*(B43-MIN(B$9:B$48))/(MAX(B$9:B$48)-MIN(B$9:B$48))</f>
        <v>3</v>
      </c>
      <c r="I43" s="77" t="s">
        <v>46</v>
      </c>
      <c r="J43" s="13">
        <f t="shared" si="1"/>
        <v>2.1355426626757965</v>
      </c>
      <c r="K43" s="13">
        <f t="shared" si="2"/>
        <v>2.5792682347135965</v>
      </c>
      <c r="L43" s="13">
        <f t="shared" si="3"/>
        <v>2.6785714404993088</v>
      </c>
      <c r="N43" s="57">
        <f t="shared" si="5"/>
        <v>2.5983455844721757</v>
      </c>
      <c r="O43" s="17"/>
    </row>
    <row r="44" spans="1:15" x14ac:dyDescent="0.2">
      <c r="A44" s="1" t="s">
        <v>35</v>
      </c>
      <c r="B44" s="13">
        <f>('Variables considered for PCA'!N42-'Variables considered for PCA'!M42)/'Variables considered for PCA'!N42</f>
        <v>0.87650941877314437</v>
      </c>
      <c r="C44" s="25">
        <v>15.302655974784459</v>
      </c>
      <c r="D44" s="17">
        <v>405</v>
      </c>
      <c r="E44" s="7">
        <v>67.307693481445312</v>
      </c>
      <c r="F44" s="7">
        <v>66.346153259277344</v>
      </c>
      <c r="G44" s="3"/>
      <c r="H44" s="13">
        <f>3*(B44-MIN(B$9:B$48))/(MAX(B$9:B$48)-MIN(B$9:B$48))</f>
        <v>2.9923464744770789</v>
      </c>
      <c r="I44" s="13">
        <f t="shared" si="0"/>
        <v>1.8984278770751108</v>
      </c>
      <c r="J44" s="13">
        <f t="shared" si="1"/>
        <v>0.53587682971831563</v>
      </c>
      <c r="K44" s="13">
        <f t="shared" si="2"/>
        <v>1.7926830002865879</v>
      </c>
      <c r="L44" s="13">
        <f t="shared" si="3"/>
        <v>1.9591836889601413</v>
      </c>
      <c r="N44" s="13">
        <f t="shared" si="5"/>
        <v>1.8357035741034469</v>
      </c>
      <c r="O44" s="17"/>
    </row>
    <row r="45" spans="1:15" x14ac:dyDescent="0.2">
      <c r="A45" s="1" t="s">
        <v>36</v>
      </c>
      <c r="B45" s="13">
        <f>('Variables considered for PCA'!N43-'Variables considered for PCA'!M43)/'Variables considered for PCA'!N43</f>
        <v>0.62004079215737873</v>
      </c>
      <c r="C45" s="25">
        <v>15.166105596317076</v>
      </c>
      <c r="D45" s="17">
        <v>251.31</v>
      </c>
      <c r="E45" s="7">
        <v>40.384616851806641</v>
      </c>
      <c r="F45" s="7">
        <v>28.846153259277344</v>
      </c>
      <c r="G45" s="3"/>
      <c r="H45" s="13">
        <f>3*(B45-MIN(B$9:B$48))/(MAX(B$9:B$48)-MIN(B$9:B$48))</f>
        <v>2.9764514227238896</v>
      </c>
      <c r="I45" s="13">
        <f t="shared" si="0"/>
        <v>1.8810348037841678</v>
      </c>
      <c r="J45" s="13">
        <f t="shared" si="1"/>
        <v>1.481118537045389</v>
      </c>
      <c r="K45" s="13">
        <f t="shared" si="2"/>
        <v>0.76829273514347818</v>
      </c>
      <c r="L45" s="13">
        <f t="shared" si="3"/>
        <v>0.76530611284471239</v>
      </c>
      <c r="N45" s="13">
        <f t="shared" si="5"/>
        <v>1.5744407223083274</v>
      </c>
      <c r="O45" s="17"/>
    </row>
    <row r="46" spans="1:15" x14ac:dyDescent="0.2">
      <c r="A46" s="1" t="s">
        <v>37</v>
      </c>
      <c r="B46" s="13">
        <f>('Variables considered for PCA'!N44-'Variables considered for PCA'!M44)/'Variables considered for PCA'!N44</f>
        <v>0.96719056974459727</v>
      </c>
      <c r="C46" s="25">
        <v>4.6457884649582102</v>
      </c>
      <c r="D46" s="17">
        <v>134.96</v>
      </c>
      <c r="E46" s="7">
        <v>92.788459777832031</v>
      </c>
      <c r="F46" s="7">
        <v>97.115386962890625</v>
      </c>
      <c r="G46" s="3"/>
      <c r="H46" s="13">
        <f>3*(B46-MIN(B$9:B$48))/(MAX(B$9:B$48)-MIN(B$9:B$48))</f>
        <v>2.9979665832862916</v>
      </c>
      <c r="I46" s="13">
        <f t="shared" si="0"/>
        <v>0.54101181034079171</v>
      </c>
      <c r="J46" s="13">
        <f t="shared" si="1"/>
        <v>2.1967075320841363</v>
      </c>
      <c r="K46" s="13">
        <f t="shared" si="2"/>
        <v>2.762195114428482</v>
      </c>
      <c r="L46" s="13">
        <f t="shared" si="3"/>
        <v>2.9387756397067806</v>
      </c>
      <c r="N46" s="13">
        <f t="shared" si="5"/>
        <v>2.2873313359692964</v>
      </c>
      <c r="O46" s="17"/>
    </row>
    <row r="47" spans="1:15" x14ac:dyDescent="0.2">
      <c r="A47" s="1" t="s">
        <v>38</v>
      </c>
      <c r="B47" s="13">
        <f>('Variables considered for PCA'!N45-'Variables considered for PCA'!M45)/'Variables considered for PCA'!N45</f>
        <v>-2.2580645161290325</v>
      </c>
      <c r="C47" s="25">
        <v>2.6848983691984114</v>
      </c>
      <c r="D47" s="17">
        <v>379.53</v>
      </c>
      <c r="E47" s="7">
        <v>89.903846740722656</v>
      </c>
      <c r="F47" s="7">
        <v>88.461540222167969</v>
      </c>
      <c r="G47" s="3"/>
      <c r="H47" s="13">
        <f>3*(B47-MIN(B$9:B$48))/(MAX(B$9:B$48)-MIN(B$9:B$48))</f>
        <v>2.7980762607011358</v>
      </c>
      <c r="I47" s="13">
        <f t="shared" si="0"/>
        <v>0.29124388194811285</v>
      </c>
      <c r="J47" s="13">
        <f t="shared" si="1"/>
        <v>0.69252531879125856</v>
      </c>
      <c r="K47" s="13">
        <f t="shared" si="2"/>
        <v>2.6524391027152174</v>
      </c>
      <c r="L47" s="13">
        <f t="shared" si="3"/>
        <v>2.6632654111497578</v>
      </c>
      <c r="N47" s="13">
        <f t="shared" si="5"/>
        <v>1.8195099950610967</v>
      </c>
      <c r="O47" s="17"/>
    </row>
    <row r="48" spans="1:15" ht="13.5" thickBot="1" x14ac:dyDescent="0.25">
      <c r="A48" s="45" t="s">
        <v>39</v>
      </c>
      <c r="B48" s="77" t="s">
        <v>46</v>
      </c>
      <c r="C48" s="61">
        <v>4.1965149833518307</v>
      </c>
      <c r="D48" s="62">
        <v>112.86</v>
      </c>
      <c r="E48" s="33">
        <v>52.403846740722656</v>
      </c>
      <c r="F48" s="33">
        <v>30.288461685180664</v>
      </c>
      <c r="G48" s="3"/>
      <c r="H48" s="77" t="s">
        <v>46</v>
      </c>
      <c r="I48" s="13">
        <f t="shared" si="0"/>
        <v>0.48378570316362662</v>
      </c>
      <c r="J48" s="33">
        <f t="shared" si="1"/>
        <v>2.332629464102669</v>
      </c>
      <c r="K48" s="33">
        <f t="shared" si="2"/>
        <v>1.2256097892861091</v>
      </c>
      <c r="L48" s="33">
        <f t="shared" si="3"/>
        <v>0.81122450451213413</v>
      </c>
      <c r="N48" s="33">
        <f t="shared" si="5"/>
        <v>1.2133123652661348</v>
      </c>
      <c r="O48" s="17"/>
    </row>
    <row r="49" spans="2:14" ht="26.25" thickTop="1" x14ac:dyDescent="0.2">
      <c r="B49" s="76" t="s">
        <v>154</v>
      </c>
      <c r="C49" s="76" t="s">
        <v>154</v>
      </c>
      <c r="G49" s="3"/>
      <c r="H49" s="76" t="s">
        <v>154</v>
      </c>
      <c r="I49" s="76" t="s">
        <v>154</v>
      </c>
      <c r="N49" s="93"/>
    </row>
  </sheetData>
  <sheetProtection algorithmName="SHA-512" hashValue="uDi+iLpug/DNSbmyohfEkfC1U27xVM7laNE/a4fwNe0yoFyXQ8T80tF933KFPtgv3+Bbu+pbGEAWAJZCQ3XdqA==" saltValue="mXJsapjvpTqAwc+7hC1/mw==" spinCount="100000" sheet="1" objects="1" scenarios="1"/>
  <mergeCells count="6">
    <mergeCell ref="B4:C4"/>
    <mergeCell ref="D4:F4"/>
    <mergeCell ref="A3:F3"/>
    <mergeCell ref="H4:I4"/>
    <mergeCell ref="J4:L4"/>
    <mergeCell ref="H3:L3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  <ignoredErrors>
    <ignoredError sqref="J9:J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Normal="100" workbookViewId="0">
      <selection activeCell="K21" sqref="K21"/>
    </sheetView>
  </sheetViews>
  <sheetFormatPr defaultRowHeight="12.75" x14ac:dyDescent="0.2"/>
  <cols>
    <col min="1" max="1" width="23" customWidth="1"/>
    <col min="2" max="2" width="22.7109375" customWidth="1"/>
    <col min="3" max="3" width="26.7109375" customWidth="1"/>
  </cols>
  <sheetData>
    <row r="1" spans="1:3" ht="31.5" customHeight="1" x14ac:dyDescent="0.25">
      <c r="A1" s="66" t="s">
        <v>153</v>
      </c>
      <c r="B1" s="66"/>
      <c r="C1" s="66"/>
    </row>
    <row r="2" spans="1:3" ht="14.25" customHeight="1" x14ac:dyDescent="0.25">
      <c r="A2" s="67"/>
      <c r="B2" s="67"/>
      <c r="C2" s="67"/>
    </row>
    <row r="3" spans="1:3" ht="33" customHeight="1" x14ac:dyDescent="0.4">
      <c r="A3" s="99" t="s">
        <v>148</v>
      </c>
      <c r="B3" s="100"/>
      <c r="C3" s="100"/>
    </row>
    <row r="4" spans="1:3" x14ac:dyDescent="0.2">
      <c r="A4" s="42" t="s">
        <v>40</v>
      </c>
      <c r="B4" s="65" t="s">
        <v>147</v>
      </c>
      <c r="C4" s="42" t="s">
        <v>99</v>
      </c>
    </row>
    <row r="5" spans="1:3" ht="45" customHeight="1" thickBot="1" x14ac:dyDescent="0.25">
      <c r="A5" s="11"/>
      <c r="B5" s="11"/>
      <c r="C5" s="11"/>
    </row>
    <row r="6" spans="1:3" ht="13.5" thickTop="1" x14ac:dyDescent="0.2">
      <c r="A6" s="10" t="s">
        <v>0</v>
      </c>
      <c r="B6" s="7">
        <f>'Steel Production Factor'!Q9*'Bioenergy Factor'!S8*'Policy Factor'!N9</f>
        <v>1.4352486803664106</v>
      </c>
      <c r="C6" s="5">
        <f>3*(B6-MIN(B$6:B$45))/(MAX(B$6:B$45)-MIN(B$6:B$45))</f>
        <v>0.59979799967596681</v>
      </c>
    </row>
    <row r="7" spans="1:3" x14ac:dyDescent="0.2">
      <c r="A7" s="1" t="s">
        <v>1</v>
      </c>
      <c r="B7" s="7">
        <f>'Steel Production Factor'!Q10*'Bioenergy Factor'!S9*'Policy Factor'!N10</f>
        <v>3.4505261037028325</v>
      </c>
      <c r="C7" s="5">
        <f t="shared" ref="C7:C45" si="0">3*(B7-MIN(B$6:B$45))/(MAX(B$6:B$45)-MIN(B$6:B$45))</f>
        <v>1.4949303720274409</v>
      </c>
    </row>
    <row r="8" spans="1:3" x14ac:dyDescent="0.2">
      <c r="A8" s="1" t="s">
        <v>2</v>
      </c>
      <c r="B8" s="7">
        <f>'Steel Production Factor'!Q11*'Bioenergy Factor'!S10*'Policy Factor'!N11</f>
        <v>4.9763032913179428</v>
      </c>
      <c r="C8" s="5">
        <f t="shared" si="0"/>
        <v>2.1726398217609417</v>
      </c>
    </row>
    <row r="9" spans="1:3" x14ac:dyDescent="0.2">
      <c r="A9" s="1" t="s">
        <v>3</v>
      </c>
      <c r="B9" s="7">
        <f>'Steel Production Factor'!Q12*'Bioenergy Factor'!S11*'Policy Factor'!N12</f>
        <v>4.5240977067383454</v>
      </c>
      <c r="C9" s="5">
        <f t="shared" si="0"/>
        <v>1.9717821864656608</v>
      </c>
    </row>
    <row r="10" spans="1:3" x14ac:dyDescent="0.2">
      <c r="A10" s="1" t="s">
        <v>4</v>
      </c>
      <c r="B10" s="7">
        <f>'Steel Production Factor'!Q13*'Bioenergy Factor'!S12*'Policy Factor'!N13</f>
        <v>2.7559771203537275</v>
      </c>
      <c r="C10" s="5">
        <f t="shared" si="0"/>
        <v>1.1864302757229319</v>
      </c>
    </row>
    <row r="11" spans="1:3" x14ac:dyDescent="0.2">
      <c r="A11" s="1" t="s">
        <v>5</v>
      </c>
      <c r="B11" s="7">
        <f>'Steel Production Factor'!Q14*'Bioenergy Factor'!S13*'Policy Factor'!N14</f>
        <v>1.2663883866227748</v>
      </c>
      <c r="C11" s="5">
        <f t="shared" si="0"/>
        <v>0.52479477005388075</v>
      </c>
    </row>
    <row r="12" spans="1:3" x14ac:dyDescent="0.2">
      <c r="A12" s="1" t="s">
        <v>6</v>
      </c>
      <c r="B12" s="7">
        <f>'Steel Production Factor'!Q15*'Bioenergy Factor'!S14*'Policy Factor'!N15</f>
        <v>4.6330844989620799</v>
      </c>
      <c r="C12" s="5">
        <f t="shared" si="0"/>
        <v>2.0201912068558636</v>
      </c>
    </row>
    <row r="13" spans="1:3" x14ac:dyDescent="0.2">
      <c r="A13" s="1" t="s">
        <v>7</v>
      </c>
      <c r="B13" s="7">
        <f>'Steel Production Factor'!Q16*'Bioenergy Factor'!S15*'Policy Factor'!N16</f>
        <v>6.8390001836140941</v>
      </c>
      <c r="C13" s="5">
        <f t="shared" si="0"/>
        <v>3</v>
      </c>
    </row>
    <row r="14" spans="1:3" x14ac:dyDescent="0.2">
      <c r="A14" s="1" t="s">
        <v>8</v>
      </c>
      <c r="B14" s="7">
        <f>'Steel Production Factor'!Q17*'Bioenergy Factor'!S16*'Policy Factor'!N17</f>
        <v>4.5296619530422939</v>
      </c>
      <c r="C14" s="5">
        <f t="shared" si="0"/>
        <v>1.9742536759671687</v>
      </c>
    </row>
    <row r="15" spans="1:3" x14ac:dyDescent="0.2">
      <c r="A15" s="1" t="s">
        <v>9</v>
      </c>
      <c r="B15" s="7">
        <f>'Steel Production Factor'!Q18*'Bioenergy Factor'!S17*'Policy Factor'!N18</f>
        <v>5.9637414405037337</v>
      </c>
      <c r="C15" s="5">
        <f t="shared" si="0"/>
        <v>2.6112334579500933</v>
      </c>
    </row>
    <row r="16" spans="1:3" x14ac:dyDescent="0.2">
      <c r="A16" s="1" t="s">
        <v>10</v>
      </c>
      <c r="B16" s="7">
        <f>'Steel Production Factor'!Q19*'Bioenergy Factor'!S18*'Policy Factor'!N19</f>
        <v>3.7265777110640035</v>
      </c>
      <c r="C16" s="5">
        <f t="shared" si="0"/>
        <v>1.6175451184277398</v>
      </c>
    </row>
    <row r="17" spans="1:3" x14ac:dyDescent="0.2">
      <c r="A17" s="1" t="s">
        <v>11</v>
      </c>
      <c r="B17" s="7">
        <f>'Steel Production Factor'!Q20*'Bioenergy Factor'!S19*'Policy Factor'!N20</f>
        <v>3.058721365214625</v>
      </c>
      <c r="C17" s="5">
        <f t="shared" si="0"/>
        <v>1.3209011783292042</v>
      </c>
    </row>
    <row r="18" spans="1:3" x14ac:dyDescent="0.2">
      <c r="A18" s="1" t="s">
        <v>12</v>
      </c>
      <c r="B18" s="7">
        <f>'Steel Production Factor'!Q21*'Bioenergy Factor'!S20*'Policy Factor'!N21</f>
        <v>1.6385817361455308</v>
      </c>
      <c r="C18" s="5">
        <f t="shared" si="0"/>
        <v>0.69011310889587218</v>
      </c>
    </row>
    <row r="19" spans="1:3" x14ac:dyDescent="0.2">
      <c r="A19" s="1" t="s">
        <v>13</v>
      </c>
      <c r="B19" s="7">
        <f>'Steel Production Factor'!Q22*'Bioenergy Factor'!S21*'Policy Factor'!N22</f>
        <v>5.0264086942053918</v>
      </c>
      <c r="C19" s="5">
        <f t="shared" si="0"/>
        <v>2.1948953026366294</v>
      </c>
    </row>
    <row r="20" spans="1:3" x14ac:dyDescent="0.2">
      <c r="A20" s="1" t="s">
        <v>14</v>
      </c>
      <c r="B20" s="7">
        <f>'Steel Production Factor'!Q23*'Bioenergy Factor'!S22*'Policy Factor'!N23</f>
        <v>5.4098651628964749</v>
      </c>
      <c r="C20" s="5">
        <f t="shared" si="0"/>
        <v>2.3652164180018302</v>
      </c>
    </row>
    <row r="21" spans="1:3" x14ac:dyDescent="0.2">
      <c r="A21" s="1" t="s">
        <v>15</v>
      </c>
      <c r="B21" s="7">
        <f>'Steel Production Factor'!Q24*'Bioenergy Factor'!S23*'Policy Factor'!N24</f>
        <v>4.4188862280771275</v>
      </c>
      <c r="C21" s="5">
        <f t="shared" si="0"/>
        <v>1.9250500594631639</v>
      </c>
    </row>
    <row r="22" spans="1:3" x14ac:dyDescent="0.2">
      <c r="A22" s="1" t="s">
        <v>16</v>
      </c>
      <c r="B22" s="7">
        <f>'Steel Production Factor'!Q25*'Bioenergy Factor'!S24*'Policy Factor'!N25</f>
        <v>2.6305797093644778</v>
      </c>
      <c r="C22" s="5">
        <f t="shared" si="0"/>
        <v>1.1307320970574324</v>
      </c>
    </row>
    <row r="23" spans="1:3" x14ac:dyDescent="0.2">
      <c r="A23" s="1" t="s">
        <v>17</v>
      </c>
      <c r="B23" s="7">
        <f>'Steel Production Factor'!Q26*'Bioenergy Factor'!S25*'Policy Factor'!N26</f>
        <v>4.4939226211368011</v>
      </c>
      <c r="C23" s="5">
        <f t="shared" si="0"/>
        <v>1.9583792198826775</v>
      </c>
    </row>
    <row r="24" spans="1:3" x14ac:dyDescent="0.2">
      <c r="A24" s="1" t="s">
        <v>18</v>
      </c>
      <c r="B24" s="7">
        <f>'Steel Production Factor'!Q27*'Bioenergy Factor'!S26*'Policy Factor'!N27</f>
        <v>1.8280879697043528</v>
      </c>
      <c r="C24" s="5">
        <f t="shared" si="0"/>
        <v>0.7742867132128709</v>
      </c>
    </row>
    <row r="25" spans="1:3" x14ac:dyDescent="0.2">
      <c r="A25" s="1" t="s">
        <v>19</v>
      </c>
      <c r="B25" s="7">
        <f>'Steel Production Factor'!Q28*'Bioenergy Factor'!S27*'Policy Factor'!N28</f>
        <v>2.643955442935892</v>
      </c>
      <c r="C25" s="5">
        <f t="shared" si="0"/>
        <v>1.1366732404380291</v>
      </c>
    </row>
    <row r="26" spans="1:3" x14ac:dyDescent="0.2">
      <c r="A26" s="1" t="s">
        <v>20</v>
      </c>
      <c r="B26" s="7">
        <f>'Steel Production Factor'!Q29*'Bioenergy Factor'!S28*'Policy Factor'!N29</f>
        <v>4.4119712961536264</v>
      </c>
      <c r="C26" s="5">
        <f t="shared" si="0"/>
        <v>1.9219786315070639</v>
      </c>
    </row>
    <row r="27" spans="1:3" x14ac:dyDescent="0.2">
      <c r="A27" s="1" t="s">
        <v>21</v>
      </c>
      <c r="B27" s="7">
        <f>'Steel Production Factor'!Q30*'Bioenergy Factor'!S29*'Policy Factor'!N30</f>
        <v>3.6319411833073354</v>
      </c>
      <c r="C27" s="5">
        <f t="shared" si="0"/>
        <v>1.5755101019972542</v>
      </c>
    </row>
    <row r="28" spans="1:3" x14ac:dyDescent="0.2">
      <c r="A28" s="1" t="s">
        <v>22</v>
      </c>
      <c r="B28" s="7">
        <f>'Steel Production Factor'!Q31*'Bioenergy Factor'!S30*'Policy Factor'!N31</f>
        <v>2.8772153362042836</v>
      </c>
      <c r="C28" s="5">
        <f t="shared" si="0"/>
        <v>1.2402810510639763</v>
      </c>
    </row>
    <row r="29" spans="1:3" x14ac:dyDescent="0.2">
      <c r="A29" s="1" t="s">
        <v>23</v>
      </c>
      <c r="B29" s="7">
        <f>'Steel Production Factor'!Q32*'Bioenergy Factor'!S31*'Policy Factor'!N32</f>
        <v>3.1933699073764692</v>
      </c>
      <c r="C29" s="5">
        <f t="shared" si="0"/>
        <v>1.3807084622213923</v>
      </c>
    </row>
    <row r="30" spans="1:3" x14ac:dyDescent="0.2">
      <c r="A30" s="1" t="s">
        <v>24</v>
      </c>
      <c r="B30" s="7">
        <f>'Steel Production Factor'!Q33*'Bioenergy Factor'!S32*'Policy Factor'!N33</f>
        <v>1.476383673153296</v>
      </c>
      <c r="C30" s="5">
        <f t="shared" si="0"/>
        <v>0.61806906412277907</v>
      </c>
    </row>
    <row r="31" spans="1:3" x14ac:dyDescent="0.2">
      <c r="A31" s="1" t="s">
        <v>25</v>
      </c>
      <c r="B31" s="7">
        <f>'Steel Production Factor'!Q34*'Bioenergy Factor'!S33*'Policy Factor'!N34</f>
        <v>4.8711449795883848</v>
      </c>
      <c r="C31" s="5">
        <f t="shared" si="0"/>
        <v>2.1259313100885806</v>
      </c>
    </row>
    <row r="32" spans="1:3" x14ac:dyDescent="0.2">
      <c r="A32" s="1" t="s">
        <v>26</v>
      </c>
      <c r="B32" s="7">
        <f>'Steel Production Factor'!Q35*'Bioenergy Factor'!S34*'Policy Factor'!N35</f>
        <v>2.6844830880435362</v>
      </c>
      <c r="C32" s="5">
        <f t="shared" si="0"/>
        <v>1.1546745372773317</v>
      </c>
    </row>
    <row r="33" spans="1:3" x14ac:dyDescent="0.2">
      <c r="A33" s="1" t="s">
        <v>27</v>
      </c>
      <c r="B33" s="7">
        <f>'Steel Production Factor'!Q36*'Bioenergy Factor'!S35*'Policy Factor'!N36</f>
        <v>4.6201101393735566</v>
      </c>
      <c r="C33" s="5">
        <f t="shared" si="0"/>
        <v>2.0144283430715872</v>
      </c>
    </row>
    <row r="34" spans="1:3" x14ac:dyDescent="0.2">
      <c r="A34" s="1" t="s">
        <v>28</v>
      </c>
      <c r="B34" s="7">
        <f>'Steel Production Factor'!Q37*'Bioenergy Factor'!S36*'Policy Factor'!N37</f>
        <v>1.7974041571000765</v>
      </c>
      <c r="C34" s="5">
        <f t="shared" si="0"/>
        <v>0.76065778369120629</v>
      </c>
    </row>
    <row r="35" spans="1:3" x14ac:dyDescent="0.2">
      <c r="A35" s="1" t="s">
        <v>29</v>
      </c>
      <c r="B35" s="7">
        <f>'Steel Production Factor'!Q38*'Bioenergy Factor'!S37*'Policy Factor'!N38</f>
        <v>3.0417356463858014</v>
      </c>
      <c r="C35" s="5">
        <f t="shared" si="0"/>
        <v>1.3133565759755645</v>
      </c>
    </row>
    <row r="36" spans="1:3" x14ac:dyDescent="0.2">
      <c r="A36" s="1" t="s">
        <v>30</v>
      </c>
      <c r="B36" s="7">
        <f>'Steel Production Factor'!Q39*'Bioenergy Factor'!S38*'Policy Factor'!N39</f>
        <v>3.9647697072360808</v>
      </c>
      <c r="C36" s="5">
        <f t="shared" si="0"/>
        <v>1.7233436373510829</v>
      </c>
    </row>
    <row r="37" spans="1:3" x14ac:dyDescent="0.2">
      <c r="A37" s="1" t="s">
        <v>31</v>
      </c>
      <c r="B37" s="7">
        <f>'Steel Production Factor'!Q40*'Bioenergy Factor'!S39*'Policy Factor'!N40</f>
        <v>1.1389500116672129</v>
      </c>
      <c r="C37" s="5">
        <f t="shared" si="0"/>
        <v>0.46819004974012279</v>
      </c>
    </row>
    <row r="38" spans="1:3" x14ac:dyDescent="0.2">
      <c r="A38" s="1" t="s">
        <v>32</v>
      </c>
      <c r="B38" s="7">
        <f>'Steel Production Factor'!Q41*'Bioenergy Factor'!S40*'Policy Factor'!N41</f>
        <v>3.6881540771168551</v>
      </c>
      <c r="C38" s="5">
        <f t="shared" si="0"/>
        <v>1.6004783671153899</v>
      </c>
    </row>
    <row r="39" spans="1:3" x14ac:dyDescent="0.2">
      <c r="A39" s="1" t="s">
        <v>33</v>
      </c>
      <c r="B39" s="7">
        <f>'Steel Production Factor'!Q42*'Bioenergy Factor'!S41*'Policy Factor'!N42</f>
        <v>6.8025347634511428</v>
      </c>
      <c r="C39" s="5">
        <f t="shared" si="0"/>
        <v>2.9838030349165447</v>
      </c>
    </row>
    <row r="40" spans="1:3" x14ac:dyDescent="0.2">
      <c r="A40" s="1" t="s">
        <v>34</v>
      </c>
      <c r="B40" s="7">
        <f>'Steel Production Factor'!Q43*'Bioenergy Factor'!S42*'Policy Factor'!N43</f>
        <v>8.4879277309336879E-2</v>
      </c>
      <c r="C40" s="5">
        <f t="shared" si="0"/>
        <v>0</v>
      </c>
    </row>
    <row r="41" spans="1:3" x14ac:dyDescent="0.2">
      <c r="A41" s="1" t="s">
        <v>35</v>
      </c>
      <c r="B41" s="7">
        <f>'Steel Production Factor'!Q44*'Bioenergy Factor'!S43*'Policy Factor'!N44</f>
        <v>3.5869652596756882</v>
      </c>
      <c r="C41" s="5">
        <f t="shared" si="0"/>
        <v>1.5555329987196109</v>
      </c>
    </row>
    <row r="42" spans="1:3" x14ac:dyDescent="0.2">
      <c r="A42" s="1" t="s">
        <v>36</v>
      </c>
      <c r="B42" s="7">
        <f>'Steel Production Factor'!Q45*'Bioenergy Factor'!S44*'Policy Factor'!N45</f>
        <v>2.3004899003735613</v>
      </c>
      <c r="C42" s="5">
        <f t="shared" si="0"/>
        <v>0.98411502568573628</v>
      </c>
    </row>
    <row r="43" spans="1:3" x14ac:dyDescent="0.2">
      <c r="A43" s="1" t="s">
        <v>37</v>
      </c>
      <c r="B43" s="7">
        <f>'Steel Production Factor'!Q46*'Bioenergy Factor'!S45*'Policy Factor'!N46</f>
        <v>3.6723789072441186</v>
      </c>
      <c r="C43" s="5">
        <f t="shared" si="0"/>
        <v>1.5934714582556397</v>
      </c>
    </row>
    <row r="44" spans="1:3" x14ac:dyDescent="0.2">
      <c r="A44" s="1" t="s">
        <v>38</v>
      </c>
      <c r="B44" s="7">
        <f>'Steel Production Factor'!Q47*'Bioenergy Factor'!S46*'Policy Factor'!N47</f>
        <v>5.7266286876561026</v>
      </c>
      <c r="C44" s="5">
        <f t="shared" si="0"/>
        <v>2.5059143100682602</v>
      </c>
    </row>
    <row r="45" spans="1:3" ht="13.5" thickBot="1" x14ac:dyDescent="0.25">
      <c r="A45" s="45" t="s">
        <v>39</v>
      </c>
      <c r="B45" s="33">
        <f>'Steel Production Factor'!Q48*'Bioenergy Factor'!S47*'Policy Factor'!N48</f>
        <v>2.6241267409597753</v>
      </c>
      <c r="C45" s="58">
        <f t="shared" si="0"/>
        <v>1.127865860950223</v>
      </c>
    </row>
    <row r="46" spans="1:3" ht="13.5" thickTop="1" x14ac:dyDescent="0.2"/>
  </sheetData>
  <sheetProtection algorithmName="SHA-512" hashValue="rytvQWqUb/MmOYE1j9IvjI7Z1JUpbi88n5PnQG4i8co2+KJNAq3QKZntSVKnLw5SSgxgFtzaLhXSBT8YZvNJYg==" saltValue="TBaZ7aW0HTLW5IWGH8sHVA==" spinCount="100000" sheet="1" objects="1" scenarios="1"/>
  <mergeCells count="1"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Variables considered for PCA</vt:lpstr>
      <vt:lpstr>Steel Production Factor</vt:lpstr>
      <vt:lpstr>Bioenergy Factor</vt:lpstr>
      <vt:lpstr>Policy Factor</vt:lpstr>
      <vt:lpstr>Global Suitability Index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Mandová</dc:creator>
  <cp:lastModifiedBy>Hyacinth Gale</cp:lastModifiedBy>
  <cp:lastPrinted>2017-02-06T14:39:45Z</cp:lastPrinted>
  <dcterms:created xsi:type="dcterms:W3CDTF">2016-04-29T11:59:13Z</dcterms:created>
  <dcterms:modified xsi:type="dcterms:W3CDTF">2018-05-30T07:30:55Z</dcterms:modified>
</cp:coreProperties>
</file>