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chandra\optical model\submission revised\"/>
    </mc:Choice>
  </mc:AlternateContent>
  <bookViews>
    <workbookView xWindow="1485" yWindow="1020" windowWidth="23565" windowHeight="14865" tabRatio="618"/>
  </bookViews>
  <sheets>
    <sheet name="Title Page" sheetId="6" r:id="rId1"/>
    <sheet name="parameter.decriptions" sheetId="3" r:id="rId2"/>
    <sheet name="compiled.data" sheetId="1" r:id="rId3"/>
    <sheet name="raw.data" sheetId="2" r:id="rId4"/>
    <sheet name="ARA" sheetId="4" r:id="rId5"/>
    <sheet name="Large.anatomical.dataset" sheetId="5" r:id="rId6"/>
  </sheets>
  <definedNames>
    <definedName name="_ENREF_9" localSheetId="0">'Title Page'!$A$6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2" i="1" l="1"/>
  <c r="AE2" i="1"/>
  <c r="AF2" i="1"/>
  <c r="AE3" i="1"/>
  <c r="AE4" i="1"/>
  <c r="AE5" i="1"/>
  <c r="AE6" i="1"/>
  <c r="AE7" i="1"/>
  <c r="AE8" i="1"/>
  <c r="AQ2" i="1"/>
  <c r="AR2" i="1"/>
  <c r="F2" i="1"/>
  <c r="AX2" i="1"/>
  <c r="AQ3" i="1"/>
  <c r="AR3" i="1"/>
  <c r="F3" i="1"/>
  <c r="AX3" i="1"/>
  <c r="AQ4" i="1"/>
  <c r="AR4" i="1"/>
  <c r="F4" i="1"/>
  <c r="AX4" i="1"/>
  <c r="AQ5" i="1"/>
  <c r="AR5" i="1"/>
  <c r="F5" i="1"/>
  <c r="AX5" i="1"/>
  <c r="AQ6" i="1"/>
  <c r="AR6" i="1"/>
  <c r="F6" i="1"/>
  <c r="AX6" i="1"/>
  <c r="AQ7" i="1"/>
  <c r="AR7" i="1"/>
  <c r="F7" i="1"/>
  <c r="AX7" i="1"/>
  <c r="AX8" i="1"/>
  <c r="AZ8" i="1"/>
  <c r="D8" i="1"/>
  <c r="AZ3" i="1"/>
  <c r="AZ4" i="1"/>
  <c r="AZ5" i="1"/>
  <c r="AZ6" i="1"/>
  <c r="AZ7" i="1"/>
  <c r="AE9" i="1"/>
  <c r="AQ9" i="1"/>
  <c r="AR9" i="1"/>
  <c r="F9" i="1"/>
  <c r="AX9" i="1"/>
  <c r="AZ9" i="1"/>
  <c r="AE10" i="1"/>
  <c r="AQ10" i="1"/>
  <c r="AR10" i="1"/>
  <c r="F10" i="1"/>
  <c r="AX10" i="1"/>
  <c r="AZ10" i="1"/>
  <c r="AB10" i="1"/>
  <c r="AF10" i="1"/>
  <c r="AG10" i="1"/>
  <c r="AH10" i="1"/>
  <c r="AI10" i="1"/>
  <c r="AJ10" i="1"/>
  <c r="AK10" i="1"/>
  <c r="AL10" i="1"/>
  <c r="AM10" i="1"/>
  <c r="AN10" i="1"/>
  <c r="AO10" i="1"/>
  <c r="AP10" i="1"/>
  <c r="AS10" i="1"/>
  <c r="AT10" i="1"/>
  <c r="AU10" i="1"/>
  <c r="AV10" i="1"/>
  <c r="AW10" i="1"/>
  <c r="AY10" i="1"/>
  <c r="Y10" i="1"/>
  <c r="T10" i="1"/>
  <c r="J10" i="1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E41" i="4"/>
  <c r="E40" i="4"/>
  <c r="E39" i="4"/>
  <c r="F41" i="4"/>
  <c r="E37" i="4"/>
  <c r="E36" i="4"/>
  <c r="E35" i="4"/>
  <c r="F37" i="4"/>
  <c r="E33" i="4"/>
  <c r="E32" i="4"/>
  <c r="E31" i="4"/>
  <c r="E30" i="4"/>
  <c r="E29" i="4"/>
  <c r="E28" i="4"/>
  <c r="F33" i="4"/>
  <c r="E22" i="4"/>
  <c r="E23" i="4"/>
  <c r="E24" i="4"/>
  <c r="E25" i="4"/>
  <c r="E26" i="4"/>
  <c r="F26" i="4"/>
  <c r="E20" i="4"/>
  <c r="E19" i="4"/>
  <c r="E17" i="4"/>
  <c r="E18" i="4"/>
  <c r="F20" i="4"/>
  <c r="E14" i="4"/>
  <c r="E13" i="4"/>
  <c r="E12" i="4"/>
  <c r="E11" i="4"/>
  <c r="F15" i="4"/>
  <c r="E4" i="4"/>
  <c r="E5" i="4"/>
  <c r="E6" i="4"/>
  <c r="E7" i="4"/>
  <c r="E8" i="4"/>
  <c r="E9" i="4"/>
  <c r="E10" i="4"/>
  <c r="F10" i="4"/>
  <c r="AZ2" i="1"/>
  <c r="AV9" i="1"/>
  <c r="AT9" i="1"/>
  <c r="AY9" i="1"/>
  <c r="AU9" i="1"/>
  <c r="AP9" i="1"/>
  <c r="AN9" i="1"/>
  <c r="AO9" i="1"/>
  <c r="AH9" i="1"/>
  <c r="AI9" i="1"/>
  <c r="AG9" i="1"/>
  <c r="AL9" i="1"/>
  <c r="AB9" i="1"/>
  <c r="AF9" i="1"/>
  <c r="Y9" i="1"/>
  <c r="T9" i="1"/>
  <c r="J9" i="1"/>
  <c r="AW9" i="1"/>
  <c r="AJ9" i="1"/>
  <c r="AK9" i="1"/>
  <c r="AM9" i="1"/>
  <c r="AS9" i="1"/>
  <c r="AU2" i="1"/>
  <c r="AP2" i="1"/>
  <c r="AP3" i="1"/>
  <c r="AP4" i="1"/>
  <c r="AP5" i="1"/>
  <c r="AP6" i="1"/>
  <c r="AP7" i="1"/>
  <c r="AP8" i="1"/>
  <c r="AQ8" i="1"/>
  <c r="E8" i="1"/>
  <c r="F8" i="1"/>
  <c r="G8" i="1"/>
  <c r="H8" i="1"/>
  <c r="I8" i="1"/>
  <c r="J2" i="1"/>
  <c r="J3" i="1"/>
  <c r="J4" i="1"/>
  <c r="J5" i="1"/>
  <c r="J6" i="1"/>
  <c r="J7" i="1"/>
  <c r="J8" i="1"/>
  <c r="K8" i="1"/>
  <c r="L8" i="1"/>
  <c r="M8" i="1"/>
  <c r="N8" i="1"/>
  <c r="O8" i="1"/>
  <c r="P8" i="1"/>
  <c r="Q8" i="1"/>
  <c r="R8" i="1"/>
  <c r="S8" i="1"/>
  <c r="T2" i="1"/>
  <c r="T3" i="1"/>
  <c r="T4" i="1"/>
  <c r="T5" i="1"/>
  <c r="T6" i="1"/>
  <c r="T7" i="1"/>
  <c r="T8" i="1"/>
  <c r="U8" i="1"/>
  <c r="V8" i="1"/>
  <c r="W8" i="1"/>
  <c r="X8" i="1"/>
  <c r="Y2" i="1"/>
  <c r="Y3" i="1"/>
  <c r="Y5" i="1"/>
  <c r="Y6" i="1"/>
  <c r="Y7" i="1"/>
  <c r="Y8" i="1"/>
  <c r="Z8" i="1"/>
  <c r="AA8" i="1"/>
  <c r="AB3" i="1"/>
  <c r="AB4" i="1"/>
  <c r="AB5" i="1"/>
  <c r="AB6" i="1"/>
  <c r="AB7" i="1"/>
  <c r="AB8" i="1"/>
  <c r="AC8" i="1"/>
  <c r="AD8" i="1"/>
  <c r="AF3" i="1"/>
  <c r="AF4" i="1"/>
  <c r="AF5" i="1"/>
  <c r="AF6" i="1"/>
  <c r="AF7" i="1"/>
  <c r="AF8" i="1"/>
  <c r="AG2" i="1"/>
  <c r="AG3" i="1"/>
  <c r="AG4" i="1"/>
  <c r="AG5" i="1"/>
  <c r="AG6" i="1"/>
  <c r="AG7" i="1"/>
  <c r="AG8" i="1"/>
  <c r="AH2" i="1"/>
  <c r="AH3" i="1"/>
  <c r="AH4" i="1"/>
  <c r="AH5" i="1"/>
  <c r="AH6" i="1"/>
  <c r="AH7" i="1"/>
  <c r="AH8" i="1"/>
  <c r="AI2" i="1"/>
  <c r="AI3" i="1"/>
  <c r="AI4" i="1"/>
  <c r="AI5" i="1"/>
  <c r="AI6" i="1"/>
  <c r="AI7" i="1"/>
  <c r="AI8" i="1"/>
  <c r="AJ2" i="1"/>
  <c r="AJ3" i="1"/>
  <c r="AJ4" i="1"/>
  <c r="AJ5" i="1"/>
  <c r="AJ6" i="1"/>
  <c r="AJ7" i="1"/>
  <c r="AJ8" i="1"/>
  <c r="AK2" i="1"/>
  <c r="AK3" i="1"/>
  <c r="AK4" i="1"/>
  <c r="AK5" i="1"/>
  <c r="AK6" i="1"/>
  <c r="AK7" i="1"/>
  <c r="AK8" i="1"/>
  <c r="AL2" i="1"/>
  <c r="AL3" i="1"/>
  <c r="AL4" i="1"/>
  <c r="AL5" i="1"/>
  <c r="AL6" i="1"/>
  <c r="AL7" i="1"/>
  <c r="AL8" i="1"/>
  <c r="AM2" i="1"/>
  <c r="AM3" i="1"/>
  <c r="AM4" i="1"/>
  <c r="AM5" i="1"/>
  <c r="AM6" i="1"/>
  <c r="AM7" i="1"/>
  <c r="AM8" i="1"/>
  <c r="AN2" i="1"/>
  <c r="AN3" i="1"/>
  <c r="AN4" i="1"/>
  <c r="AN5" i="1"/>
  <c r="AN6" i="1"/>
  <c r="AN7" i="1"/>
  <c r="AN8" i="1"/>
  <c r="AO2" i="1"/>
  <c r="AO3" i="1"/>
  <c r="AO4" i="1"/>
  <c r="AO5" i="1"/>
  <c r="AO6" i="1"/>
  <c r="AO7" i="1"/>
  <c r="AO8" i="1"/>
  <c r="AR8" i="1"/>
  <c r="AT2" i="1"/>
  <c r="AT3" i="1"/>
  <c r="AT4" i="1"/>
  <c r="AT5" i="1"/>
  <c r="AT6" i="1"/>
  <c r="AT7" i="1"/>
  <c r="AT8" i="1"/>
  <c r="AU3" i="1"/>
  <c r="AU4" i="1"/>
  <c r="AU5" i="1"/>
  <c r="AU6" i="1"/>
  <c r="AU7" i="1"/>
  <c r="AU8" i="1"/>
  <c r="AV2" i="1"/>
  <c r="AV3" i="1"/>
  <c r="AV4" i="1"/>
  <c r="AV5" i="1"/>
  <c r="AV6" i="1"/>
  <c r="AV7" i="1"/>
  <c r="AV8" i="1"/>
  <c r="AW2" i="1"/>
  <c r="AW3" i="1"/>
  <c r="AW4" i="1"/>
  <c r="AW5" i="1"/>
  <c r="AW6" i="1"/>
  <c r="AW7" i="1"/>
  <c r="AW8" i="1"/>
  <c r="AY2" i="1"/>
  <c r="AY3" i="1"/>
  <c r="AY4" i="1"/>
  <c r="AY5" i="1"/>
  <c r="AY6" i="1"/>
  <c r="AY7" i="1"/>
  <c r="AY8" i="1"/>
  <c r="AS2" i="1"/>
  <c r="AS3" i="1"/>
  <c r="AS4" i="1"/>
  <c r="AS6" i="1"/>
  <c r="AS7" i="1"/>
  <c r="AS8" i="1"/>
  <c r="K51" i="2"/>
  <c r="V51" i="2"/>
  <c r="U51" i="2"/>
  <c r="T51" i="2"/>
  <c r="S51" i="2"/>
  <c r="N51" i="2"/>
  <c r="M51" i="2"/>
  <c r="L51" i="2"/>
  <c r="J51" i="2"/>
  <c r="I51" i="2"/>
  <c r="H51" i="2"/>
  <c r="G51" i="2"/>
  <c r="F51" i="2"/>
  <c r="E51" i="2"/>
  <c r="D51" i="2"/>
  <c r="D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D36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D29" i="2"/>
  <c r="F5" i="2"/>
  <c r="F14" i="2"/>
  <c r="E23" i="2"/>
  <c r="F23" i="2"/>
  <c r="G23" i="2"/>
  <c r="H23" i="2"/>
  <c r="I23" i="2"/>
  <c r="J23" i="2"/>
  <c r="M23" i="2"/>
  <c r="L23" i="2"/>
  <c r="K23" i="2"/>
  <c r="N23" i="2"/>
  <c r="Q23" i="2"/>
  <c r="P23" i="2"/>
  <c r="O23" i="2"/>
  <c r="R23" i="2"/>
  <c r="S23" i="2"/>
  <c r="T23" i="2"/>
  <c r="U23" i="2"/>
  <c r="V23" i="2"/>
  <c r="D23" i="2"/>
  <c r="E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D14" i="2"/>
  <c r="E5" i="2"/>
  <c r="M5" i="2"/>
  <c r="N5" i="2"/>
  <c r="K5" i="2"/>
  <c r="L5" i="2"/>
  <c r="Q5" i="2"/>
  <c r="R5" i="2"/>
  <c r="O5" i="2"/>
  <c r="P5" i="2"/>
  <c r="S5" i="2"/>
  <c r="T5" i="2"/>
  <c r="U5" i="2"/>
  <c r="V5" i="2"/>
  <c r="D5" i="2"/>
</calcChain>
</file>

<file path=xl/sharedStrings.xml><?xml version="1.0" encoding="utf-8"?>
<sst xmlns="http://schemas.openxmlformats.org/spreadsheetml/2006/main" count="1172" uniqueCount="443">
  <si>
    <t>segment.length</t>
  </si>
  <si>
    <t>number.veins</t>
  </si>
  <si>
    <t>no.tertiary.veins</t>
  </si>
  <si>
    <t>IBSa</t>
  </si>
  <si>
    <t>IBSb</t>
  </si>
  <si>
    <t>IBSc</t>
  </si>
  <si>
    <t>IBSd</t>
  </si>
  <si>
    <t>vein.height</t>
  </si>
  <si>
    <t>vein.width</t>
  </si>
  <si>
    <t>wheat</t>
  </si>
  <si>
    <t>rice</t>
  </si>
  <si>
    <t>maize</t>
  </si>
  <si>
    <t>Pathway</t>
  </si>
  <si>
    <t>Species</t>
  </si>
  <si>
    <t>C3</t>
  </si>
  <si>
    <t>C4</t>
  </si>
  <si>
    <t>C3-C4</t>
  </si>
  <si>
    <t>OBSw</t>
  </si>
  <si>
    <t>OBSn</t>
  </si>
  <si>
    <t>OBSe</t>
  </si>
  <si>
    <t>OBSs</t>
  </si>
  <si>
    <t>tertiary.vein.no</t>
  </si>
  <si>
    <t>thickness.wEpidermis</t>
  </si>
  <si>
    <t>mesophyll.thickness</t>
  </si>
  <si>
    <t>homolepis aturensis</t>
  </si>
  <si>
    <t>Homolepis</t>
  </si>
  <si>
    <t>L04D</t>
  </si>
  <si>
    <t>IBSw</t>
  </si>
  <si>
    <t>IBSn</t>
  </si>
  <si>
    <t>IBSe</t>
  </si>
  <si>
    <t>IBSs</t>
  </si>
  <si>
    <t>thickness.at.vein</t>
  </si>
  <si>
    <t>CRL_4</t>
  </si>
  <si>
    <t>A.semialata MDG-1</t>
  </si>
  <si>
    <t>A.semialata L04-D</t>
  </si>
  <si>
    <t>MDG-1</t>
  </si>
  <si>
    <t>Rice</t>
  </si>
  <si>
    <t>Maize</t>
  </si>
  <si>
    <t>na</t>
  </si>
  <si>
    <t>Average.OBS.width</t>
  </si>
  <si>
    <t>Average.IBS.width</t>
  </si>
  <si>
    <t>which.sheath?</t>
  </si>
  <si>
    <t>outer</t>
  </si>
  <si>
    <t>inner</t>
  </si>
  <si>
    <t>vein.area</t>
  </si>
  <si>
    <t xml:space="preserve">C3, C4, or C3-C4 </t>
  </si>
  <si>
    <t>totall number of veins per segments (this includes all orders of veins)</t>
  </si>
  <si>
    <t>number of tertiary veins; these are the veins that we are modelling</t>
  </si>
  <si>
    <t>length of a single segment (i.e., 2nd vein to 2nd vein); line connects each vein to account for any curvature of cross section</t>
  </si>
  <si>
    <t>only C4 species, does it use the inner or outer bundle sheath for calvin cycle</t>
  </si>
  <si>
    <t>interveinal distance; calculated as segment length divided by the total number of veins</t>
  </si>
  <si>
    <t>thickness of mesophyll in a representative area, adjacent to vein</t>
  </si>
  <si>
    <t>thickness of whole cross section, adjacent to vein</t>
  </si>
  <si>
    <t>estimated.epidermis</t>
  </si>
  <si>
    <t>estimated epidermis thickness; calucated as whole xs thickness minus the mesphyll thickness</t>
  </si>
  <si>
    <t>whole leaf thickness at the vein (some species have thicker or thinner lvs at the vein area)</t>
  </si>
  <si>
    <t>lower bundle sheath extension width</t>
  </si>
  <si>
    <t>upper bundle sheath extension width</t>
  </si>
  <si>
    <t>lower bundle sheath extension height</t>
  </si>
  <si>
    <t>upper bundle sheath extension height</t>
  </si>
  <si>
    <t>west, or left</t>
  </si>
  <si>
    <t>north, or top</t>
  </si>
  <si>
    <t>east, or right</t>
  </si>
  <si>
    <t>south, or bottom</t>
  </si>
  <si>
    <t>Average of these four OBS cell widths</t>
  </si>
  <si>
    <t>Outer bundle sheath (OBS) cell width at four regions</t>
  </si>
  <si>
    <t>Inner bundle sheath (IBS) cell width at four regions</t>
  </si>
  <si>
    <t>Average of these four IBS cell widths</t>
  </si>
  <si>
    <t>IVD</t>
  </si>
  <si>
    <t>1st Number of layers</t>
  </si>
  <si>
    <t>2nd Number of layers</t>
  </si>
  <si>
    <t>3rd Number of layers</t>
  </si>
  <si>
    <t>Total layers</t>
  </si>
  <si>
    <t>BS width fraction</t>
  </si>
  <si>
    <t>M width fraction</t>
  </si>
  <si>
    <t>Total area</t>
  </si>
  <si>
    <t>(MAD+MAB)/bsx (how much is full)</t>
  </si>
  <si>
    <t>VEH</t>
  </si>
  <si>
    <t>VEW</t>
  </si>
  <si>
    <t>VEW/IVD</t>
  </si>
  <si>
    <t>Average (of the above)</t>
  </si>
  <si>
    <t>A.semialata KWT-3</t>
  </si>
  <si>
    <t>VEW/MW</t>
  </si>
  <si>
    <t>VB</t>
  </si>
  <si>
    <t>M</t>
  </si>
  <si>
    <t>BCKG</t>
  </si>
  <si>
    <t>ARA</t>
  </si>
  <si>
    <t>Avg</t>
  </si>
  <si>
    <t>L04</t>
  </si>
  <si>
    <t>MDG</t>
  </si>
  <si>
    <t>L01A</t>
  </si>
  <si>
    <t>KWT3</t>
  </si>
  <si>
    <t>Wheat</t>
  </si>
  <si>
    <t>A.semialata L01-A</t>
  </si>
  <si>
    <t>species</t>
  </si>
  <si>
    <t>Acroceras_tonkinense</t>
  </si>
  <si>
    <t>Alloteropsis_cimicina</t>
  </si>
  <si>
    <t>Alloteropsis_eckloniana</t>
  </si>
  <si>
    <t>Alloteropsis_paniculata</t>
  </si>
  <si>
    <t>Alloteropsis_semialata</t>
  </si>
  <si>
    <t>Ammophila_arenaria</t>
  </si>
  <si>
    <t>Amphipogon_caricinus</t>
  </si>
  <si>
    <t>Ancistrachne_uncinulata</t>
  </si>
  <si>
    <t>Anisopogon_avenaceus</t>
  </si>
  <si>
    <t>Anthoxanthum_odoratum</t>
  </si>
  <si>
    <t>Aristida_adscensionis</t>
  </si>
  <si>
    <t>Aristida_behriana</t>
  </si>
  <si>
    <t>Aristida_congesta</t>
  </si>
  <si>
    <t>Aristida_longifolia</t>
  </si>
  <si>
    <t>Arrhenatherum_elatius</t>
  </si>
  <si>
    <t>Arundinaria_marojejyensis</t>
  </si>
  <si>
    <t>Arundinella_nepalensis</t>
  </si>
  <si>
    <t>Arundo_donax</t>
  </si>
  <si>
    <t>Austrodanthonia_setacea</t>
  </si>
  <si>
    <t>Axonopus_compressus</t>
  </si>
  <si>
    <t>Axonopus_ramosus</t>
  </si>
  <si>
    <t>Bambusa_vulgaris</t>
  </si>
  <si>
    <t>Bouteloua_dactyloides</t>
  </si>
  <si>
    <t>Brachiaria_umbellata</t>
  </si>
  <si>
    <t>Briza_minor</t>
  </si>
  <si>
    <t>Bromus_inermis</t>
  </si>
  <si>
    <t>Bromus_tectorum</t>
  </si>
  <si>
    <t>Cenchrus_compressus</t>
  </si>
  <si>
    <t>Cenchrus_echinatus</t>
  </si>
  <si>
    <t>Centropodia_forskalii</t>
  </si>
  <si>
    <t>Centropodia_glauca</t>
  </si>
  <si>
    <t>Cephalostachyum_chapelieri</t>
  </si>
  <si>
    <t>Chasmanthium_latifolium</t>
  </si>
  <si>
    <t>Chimonobambusa_marmorea</t>
  </si>
  <si>
    <t>Chionochloa_conspicua</t>
  </si>
  <si>
    <t>Chionochloa_rigida</t>
  </si>
  <si>
    <t>Chrysopogon_pallidus</t>
  </si>
  <si>
    <t>Coelachne_africana</t>
  </si>
  <si>
    <t>Coleataenia_anceps</t>
  </si>
  <si>
    <t>Cortaderia_selloana</t>
  </si>
  <si>
    <t>Cynodon_dactylon</t>
  </si>
  <si>
    <t>Cyrtococcum_deltoideum</t>
  </si>
  <si>
    <t>Cyrtococcum_multinode</t>
  </si>
  <si>
    <t>Dactylis_glomerata</t>
  </si>
  <si>
    <t>Danthonia_spicata</t>
  </si>
  <si>
    <t>Danthoniopsis_dinteri</t>
  </si>
  <si>
    <t>Dichanthelium_acuminatum</t>
  </si>
  <si>
    <t>Dichanthelium_latifolium</t>
  </si>
  <si>
    <t>Dichanthelium_linearifolium</t>
  </si>
  <si>
    <t>Digitaria_setigera</t>
  </si>
  <si>
    <t>Echinochloa_frumentacea</t>
  </si>
  <si>
    <t>Echinolaena_inflexa</t>
  </si>
  <si>
    <t>Echinopogon_ovatus</t>
  </si>
  <si>
    <t>Ehrharta_erecta</t>
  </si>
  <si>
    <t>Ellisochloa_papposa</t>
  </si>
  <si>
    <t>Ellisochloa_rangei</t>
  </si>
  <si>
    <t>Elymus_repens</t>
  </si>
  <si>
    <t>Elytrophorus_spicatus</t>
  </si>
  <si>
    <t>Entolasia_marginata</t>
  </si>
  <si>
    <t>Entoplocamia_aristulata</t>
  </si>
  <si>
    <t>Eragrostis_pectinacea</t>
  </si>
  <si>
    <t>Eriachne_ciliata</t>
  </si>
  <si>
    <t>Eriachne_glauca</t>
  </si>
  <si>
    <t>Glyceria_obtusa</t>
  </si>
  <si>
    <t>Gynerium_sagittatum</t>
  </si>
  <si>
    <t>Hakonechloa_macra</t>
  </si>
  <si>
    <t>Heteropogon_contortus</t>
  </si>
  <si>
    <t>Hilaria_jamesii</t>
  </si>
  <si>
    <t>Holcus_lanatus</t>
  </si>
  <si>
    <t>Homolepis_aturensis</t>
  </si>
  <si>
    <t>Homolepis_isocalycia</t>
  </si>
  <si>
    <t>Homopholis_belsonii</t>
  </si>
  <si>
    <t>Hordeum_depressum</t>
  </si>
  <si>
    <t>Hordeum_murinum</t>
  </si>
  <si>
    <t>Hymenachne_amplexicaulis</t>
  </si>
  <si>
    <t>Ichnanthus_pallens</t>
  </si>
  <si>
    <t>Ichnanthus_panicoides</t>
  </si>
  <si>
    <t>Isachne_mauritiana</t>
  </si>
  <si>
    <t>Isachne_muscicola</t>
  </si>
  <si>
    <t>Ischaemum_afrum</t>
  </si>
  <si>
    <t>Lecomtella_madagascariensis</t>
  </si>
  <si>
    <t>Lithachne_humilis</t>
  </si>
  <si>
    <t>Lolium_perenne</t>
  </si>
  <si>
    <t>Loudetia_simplex</t>
  </si>
  <si>
    <t>Lygeum_spartum</t>
  </si>
  <si>
    <t>Megaloprotachne_albescens</t>
  </si>
  <si>
    <t>Megastachya_mucronata</t>
  </si>
  <si>
    <t>Merxmuellera_stricta</t>
  </si>
  <si>
    <t>Micraira_subulifolia</t>
  </si>
  <si>
    <t>Microlaena_stipoides</t>
  </si>
  <si>
    <t>Nardus_stricta</t>
  </si>
  <si>
    <t>Nassella_tenuissima</t>
  </si>
  <si>
    <t>Neurachne_alopecuroides</t>
  </si>
  <si>
    <t>Notochloe_microdon</t>
  </si>
  <si>
    <t>Oplismenus_burmannii</t>
  </si>
  <si>
    <t>Oplismenus_hirtellus</t>
  </si>
  <si>
    <t>Oryza_coarctata</t>
  </si>
  <si>
    <t>Oryza_meridionalis</t>
  </si>
  <si>
    <t>Otachyrium_versicolor</t>
  </si>
  <si>
    <t>Ottochloa_nodosa</t>
  </si>
  <si>
    <t>Panicum_bisulcatum</t>
  </si>
  <si>
    <t>Panicum_brevifolium</t>
  </si>
  <si>
    <t>Panicum_dichotomiflorum</t>
  </si>
  <si>
    <t>Panicum_malacotrichum</t>
  </si>
  <si>
    <t>Panicum_miliaceum</t>
  </si>
  <si>
    <t>Panicum_pilosum</t>
  </si>
  <si>
    <t>Panicum_pleianthum</t>
  </si>
  <si>
    <t>Panicum_pygmaeum</t>
  </si>
  <si>
    <t>Panicum_rivale</t>
  </si>
  <si>
    <t>Paraneurachne_muelleri</t>
  </si>
  <si>
    <t>Pariana_modesta</t>
  </si>
  <si>
    <t>Paspalum_malacophyllum</t>
  </si>
  <si>
    <t>Paspalum_urvillei</t>
  </si>
  <si>
    <t>Phaenosperma_globosa</t>
  </si>
  <si>
    <t>Phragmites_australis</t>
  </si>
  <si>
    <t>Phragmites_mauritianus</t>
  </si>
  <si>
    <t>Phyllostachys_aurea</t>
  </si>
  <si>
    <t>Plagiosetum_refractum</t>
  </si>
  <si>
    <t>Poa_alpina</t>
  </si>
  <si>
    <t>Poa_secunda</t>
  </si>
  <si>
    <t>Poecilostachys_bakeri</t>
  </si>
  <si>
    <t>Potamophila_parviflora</t>
  </si>
  <si>
    <t>Pseudechinolaena_polystachya</t>
  </si>
  <si>
    <t>Reynaudia_filiformis</t>
  </si>
  <si>
    <t>Sacciolepis_indica</t>
  </si>
  <si>
    <t>Sartidia_jucunda</t>
  </si>
  <si>
    <t>Setaria_verticillata</t>
  </si>
  <si>
    <t>Sorghum_halepense</t>
  </si>
  <si>
    <t>Spartina_alterniflora</t>
  </si>
  <si>
    <t>Sporobolus_airoides</t>
  </si>
  <si>
    <t>Sporobolus_cryptandrus</t>
  </si>
  <si>
    <t>Steinchisma_decipiens</t>
  </si>
  <si>
    <t>Steinchisma_hians</t>
  </si>
  <si>
    <t>Stephostachys_mertensii</t>
  </si>
  <si>
    <t>Stipagrostis_obtusa</t>
  </si>
  <si>
    <t>Streptostachys_asperifolia</t>
  </si>
  <si>
    <t>Thuarea_involuta</t>
  </si>
  <si>
    <t>Thyridolepis_mitchelliana</t>
  </si>
  <si>
    <t>Tripsacum_dactyloides</t>
  </si>
  <si>
    <t>Triraphis_mollis</t>
  </si>
  <si>
    <t>Triscenia_ovina</t>
  </si>
  <si>
    <t>Urochloa_praetervisa</t>
  </si>
  <si>
    <t>Walwhalleya_subxerophila</t>
  </si>
  <si>
    <t>Xerochloa_barbata</t>
  </si>
  <si>
    <t>Zizania_latifolia</t>
  </si>
  <si>
    <t>voucher</t>
  </si>
  <si>
    <t>AT &amp; SS 630 (TCD)</t>
  </si>
  <si>
    <t>AusTRCF 59560</t>
  </si>
  <si>
    <t>Ibrahim 15 (SHD)</t>
  </si>
  <si>
    <t>RC Hall 45 (K)</t>
  </si>
  <si>
    <t>AusTRCF 322458</t>
  </si>
  <si>
    <t>3226 (B&amp;T)</t>
  </si>
  <si>
    <t>Blake 3597 (K)</t>
  </si>
  <si>
    <t>TR Hodkinson 9287 (TCD)</t>
  </si>
  <si>
    <t>Rodway 2617/A (K)</t>
  </si>
  <si>
    <t>Christin 125 (BRU)</t>
  </si>
  <si>
    <t>Christin 144 (BRU)</t>
  </si>
  <si>
    <t>Christin 126 (BRU)</t>
  </si>
  <si>
    <t>Christin 109 (BRU)</t>
  </si>
  <si>
    <t>Cerros 2425 (RSA)</t>
  </si>
  <si>
    <t>Iztchloiz 125H (K)</t>
  </si>
  <si>
    <t>MS Vorontsova 487 (K)</t>
  </si>
  <si>
    <t>TR Hodkinson 9288 (TCD)</t>
  </si>
  <si>
    <t>Christin 141 (BRU)</t>
  </si>
  <si>
    <t>TR Hodkinson 9466 (TCD)</t>
  </si>
  <si>
    <t>TR Hodkinson 9562 (TCD)</t>
  </si>
  <si>
    <t>G Besnard 03-2012 (K)</t>
  </si>
  <si>
    <t>TR Hodkinson 9556 (TCD)</t>
  </si>
  <si>
    <t>PI 421717 (USDA)</t>
  </si>
  <si>
    <t>RC Hall 17 (K)</t>
  </si>
  <si>
    <t>TR Hodkinson 9390 (TCD)</t>
  </si>
  <si>
    <t>Christin 134 (BRU)</t>
  </si>
  <si>
    <t>Christin 133 (BRU)</t>
  </si>
  <si>
    <t>PI 414373 (USDA)</t>
  </si>
  <si>
    <t>Christin 149 (BRU)</t>
  </si>
  <si>
    <t>de Winter &amp; Hardy 8053 (K)</t>
  </si>
  <si>
    <t>Columbus 5589 (RSA)</t>
  </si>
  <si>
    <t>MS Vorontsova 319 (K)</t>
  </si>
  <si>
    <t>Christin 113 (BRU)</t>
  </si>
  <si>
    <t>Jareki-Ammal 50 (K)</t>
  </si>
  <si>
    <t>432999 (B&amp;T)</t>
  </si>
  <si>
    <t>Walker 4491 (K)</t>
  </si>
  <si>
    <t>TR Hodkinson 9503 (TCD)</t>
  </si>
  <si>
    <t>RC Hall 9 (K)</t>
  </si>
  <si>
    <t>Gould 11036 (K)</t>
  </si>
  <si>
    <t>73 (B&amp;T)</t>
  </si>
  <si>
    <t>Christin 142 (BRU)</t>
  </si>
  <si>
    <t>RC Hall 10 (K)</t>
  </si>
  <si>
    <t>MS Vorontsova 302 (K)</t>
  </si>
  <si>
    <t>Christin 124 (BRU)</t>
  </si>
  <si>
    <t>Christin 117 (BRU)</t>
  </si>
  <si>
    <t>Christin 119 (BRU)</t>
  </si>
  <si>
    <t>Christin 138 (BRU)</t>
  </si>
  <si>
    <t>Christin 136 (BRU)</t>
  </si>
  <si>
    <t>Christin 137 (BRU)</t>
  </si>
  <si>
    <t>Christin 114 (BRU)</t>
  </si>
  <si>
    <t>Christin 118 (BRU)</t>
  </si>
  <si>
    <t>Harley 15742</t>
  </si>
  <si>
    <t>TR Hodkinson 9387 (TCD)</t>
  </si>
  <si>
    <t>Columbus 4698 (RSA)</t>
  </si>
  <si>
    <t>Columbus 5578 (RSA)</t>
  </si>
  <si>
    <t>Columbus 5640 (RSA)</t>
  </si>
  <si>
    <t>Christin 147 (BRU)</t>
  </si>
  <si>
    <t>TR Hodkinson 9514 (TCD)</t>
  </si>
  <si>
    <t>TR Hodkinson 9385 (TCD)</t>
  </si>
  <si>
    <t>Ellis 938 (K)</t>
  </si>
  <si>
    <t>Christin 132 (BRU)</t>
  </si>
  <si>
    <t>TR Hodkinson 9255 (TCD)</t>
  </si>
  <si>
    <t>TR Hodkinson 9302 (TCD)</t>
  </si>
  <si>
    <t>Christin 143 (BRU)</t>
  </si>
  <si>
    <t>Blair 715 (K)</t>
  </si>
  <si>
    <t>Togashi 7773 (K)</t>
  </si>
  <si>
    <t>Christin 121 (BRU)</t>
  </si>
  <si>
    <t>Christin 157 (BRU)</t>
  </si>
  <si>
    <t>Christin 146 (BRU)</t>
  </si>
  <si>
    <t>G Besnard 06-2012 (K)</t>
  </si>
  <si>
    <t>de Carvalho 1898 (K)</t>
  </si>
  <si>
    <t>Belson s.n. (K)</t>
  </si>
  <si>
    <t>Christin 155 (BRU)</t>
  </si>
  <si>
    <t>Christin 156 (BRU)</t>
  </si>
  <si>
    <t>AT &amp; SS 635 (TCD)</t>
  </si>
  <si>
    <t>G Besnard 02-2012 (K)</t>
  </si>
  <si>
    <t>G Besnard 10-2012 (K)</t>
  </si>
  <si>
    <t>MS Vorontsova 308 (K)</t>
  </si>
  <si>
    <t>MS Vorontsova 597 (K)</t>
  </si>
  <si>
    <t>PI 364924 (USDA)</t>
  </si>
  <si>
    <t>MS Vorontsova 603 (K)</t>
  </si>
  <si>
    <t>Malcomber 3118 (MO)</t>
  </si>
  <si>
    <t>Christin 130 (BRU)</t>
  </si>
  <si>
    <t>MS Vorontsova 595 (K)</t>
  </si>
  <si>
    <t>Bramwell 447 (K)</t>
  </si>
  <si>
    <t>Smook 4314 (K)</t>
  </si>
  <si>
    <t>RC Hall 56 (K)</t>
  </si>
  <si>
    <t>Kruger 1022 (K)</t>
  </si>
  <si>
    <t>Columbus 5194 (RSA)</t>
  </si>
  <si>
    <t>452293 (B&amp;T)</t>
  </si>
  <si>
    <t>4393 (B&amp;T)</t>
  </si>
  <si>
    <t>Christin 129 (BRU)</t>
  </si>
  <si>
    <t>38133 (B&amp;T)</t>
  </si>
  <si>
    <t>Vickery 18041 (K)</t>
  </si>
  <si>
    <t>RC Hall 41 (K)</t>
  </si>
  <si>
    <t>TR Hodkinson 9405 (TCD)</t>
  </si>
  <si>
    <t>Herb. Calcutta in 1891</t>
  </si>
  <si>
    <t>TR Hodkinson 9304 (TCD)</t>
  </si>
  <si>
    <t>Clayton 4636 (K)</t>
  </si>
  <si>
    <t>AT &amp; SS 646 (TCD)</t>
  </si>
  <si>
    <t>Christin 123 (BRU)</t>
  </si>
  <si>
    <t>MS Vorontsova 304 (K)</t>
  </si>
  <si>
    <t>Christin 159 (BRU)</t>
  </si>
  <si>
    <t>RC Hall 19 (K)</t>
  </si>
  <si>
    <t>PI 654404 (USDA)</t>
  </si>
  <si>
    <t>G Besnard 09-2012 (K)</t>
  </si>
  <si>
    <t>RC Hall 53 (K)</t>
  </si>
  <si>
    <t>TR Hodkinson 9404 (TCD)</t>
  </si>
  <si>
    <t>G Besnard 05-2012 (K)</t>
  </si>
  <si>
    <t>Lazarides 5211 (K)</t>
  </si>
  <si>
    <t>G Besnard 04-2012 (K)</t>
  </si>
  <si>
    <t>Christin 140 (BRU)</t>
  </si>
  <si>
    <t>Christin 158 (BRU)</t>
  </si>
  <si>
    <t>Hubbard 1957 (K)</t>
  </si>
  <si>
    <t>Christin 110 (BRU)</t>
  </si>
  <si>
    <t>MS Vorontsova 332 (K)</t>
  </si>
  <si>
    <t>TR Hodkinson 9555 (TCD)</t>
  </si>
  <si>
    <t>TR Hodkinson 9600 (TCD)</t>
  </si>
  <si>
    <t>PI 659881 (USDA)</t>
  </si>
  <si>
    <t>Christin 161 (BRU)</t>
  </si>
  <si>
    <t>MS Vorontsova 301 (K)</t>
  </si>
  <si>
    <t>Hayes 9362 (K)</t>
  </si>
  <si>
    <t>RC Hall 52 (K)</t>
  </si>
  <si>
    <t>Ekman 12208 (K)</t>
  </si>
  <si>
    <t>AT &amp; SS 654 (TCD)</t>
  </si>
  <si>
    <t>Columbus 5707 (RSA)</t>
  </si>
  <si>
    <t>Christin 128 (BRU)</t>
  </si>
  <si>
    <t>Christin 160 (BRU)</t>
  </si>
  <si>
    <t>-</t>
  </si>
  <si>
    <t>Christin 152 (BRU)</t>
  </si>
  <si>
    <t>Christin 154 (BRU)</t>
  </si>
  <si>
    <t>Christin 148 (BRU)</t>
  </si>
  <si>
    <t>TR Hodkinson 9411 (TCD)</t>
  </si>
  <si>
    <t>Davis 21 (K)</t>
  </si>
  <si>
    <t>Slageren et al. 40 (RSA)</t>
  </si>
  <si>
    <t>G Besnard 01-2012 (K)</t>
  </si>
  <si>
    <t>TR Hodkinson 9416 (TCD)</t>
  </si>
  <si>
    <t>TR Hodkinson 9574 (TCD)</t>
  </si>
  <si>
    <t>Christin 153 (BRU)</t>
  </si>
  <si>
    <t>Columbus 5123 (RSA)</t>
  </si>
  <si>
    <t>Ekman 14744 (K)</t>
  </si>
  <si>
    <t>TR Hodkinson 9605 (TCD)</t>
  </si>
  <si>
    <t>TR Hodkinson 9436 (TCD)</t>
  </si>
  <si>
    <t>TR Hodkinson 9323 (TCD)</t>
  </si>
  <si>
    <t>Shaw in 1947 (K)</t>
  </si>
  <si>
    <t>group</t>
  </si>
  <si>
    <t>PACMAD</t>
  </si>
  <si>
    <t>C4.OS</t>
  </si>
  <si>
    <t>C4.IS</t>
  </si>
  <si>
    <t>BEP</t>
  </si>
  <si>
    <t>group.sis</t>
  </si>
  <si>
    <t>PACMAD.SIS</t>
  </si>
  <si>
    <t>subfamily</t>
  </si>
  <si>
    <t>Panicoideae</t>
  </si>
  <si>
    <t>Pooideae</t>
  </si>
  <si>
    <t>Arundinoideae</t>
  </si>
  <si>
    <t>Aristidoideae</t>
  </si>
  <si>
    <t>Bambusoideae</t>
  </si>
  <si>
    <t>Danthonioideae</t>
  </si>
  <si>
    <t>Chloridoideae</t>
  </si>
  <si>
    <t>Micrairoideae</t>
  </si>
  <si>
    <t>Ehrhartoideae</t>
  </si>
  <si>
    <t>BS area</t>
  </si>
  <si>
    <t>h1</t>
  </si>
  <si>
    <t>Height (EQ)</t>
  </si>
  <si>
    <t>VEH =VEW</t>
  </si>
  <si>
    <t>MA area</t>
  </si>
  <si>
    <t>kMA/KMI</t>
  </si>
  <si>
    <t>ABS/M</t>
  </si>
  <si>
    <t>fcyc</t>
  </si>
  <si>
    <t>JATPBS/M</t>
  </si>
  <si>
    <t>G</t>
  </si>
  <si>
    <t>C3_PACMAD</t>
  </si>
  <si>
    <t>C3_BEP</t>
  </si>
  <si>
    <t>sheath</t>
  </si>
  <si>
    <t>accession</t>
  </si>
  <si>
    <t>pathway</t>
  </si>
  <si>
    <t>nMAD</t>
  </si>
  <si>
    <t>nVEIN</t>
  </si>
  <si>
    <t>nMAB</t>
  </si>
  <si>
    <t>AB.BSE.W</t>
  </si>
  <si>
    <t>AD.BSE.W</t>
  </si>
  <si>
    <t>AD.BSE.H</t>
  </si>
  <si>
    <t>AB.BSE.H</t>
  </si>
  <si>
    <t>vasculature.area</t>
  </si>
  <si>
    <t>vasculature.height</t>
  </si>
  <si>
    <t>vasculature.width</t>
  </si>
  <si>
    <t>vasculature/total vein area</t>
  </si>
  <si>
    <t>height.at.vein</t>
  </si>
  <si>
    <t>average.bse.width</t>
  </si>
  <si>
    <t>(MAD+MAB)/bse</t>
  </si>
  <si>
    <t xml:space="preserve"> </t>
  </si>
  <si>
    <t>vasculature height</t>
  </si>
  <si>
    <t>vasculature width</t>
  </si>
  <si>
    <t>calculated as ellipse; A=pi(1/2 vasculature height)(1/2vasculature width)</t>
  </si>
  <si>
    <t>height of whole vein (including vasculature, IBS, and OBS)</t>
  </si>
  <si>
    <t>width of whole vein (including vasculature, IBS, and OBS)</t>
  </si>
  <si>
    <t>calculated as ellipse; A=pi(1/2 vein)(1/2 vein)</t>
  </si>
  <si>
    <r>
      <t>Anatomical constraints to C</t>
    </r>
    <r>
      <rPr>
        <b/>
        <vertAlign val="subscript"/>
        <sz val="14"/>
        <color rgb="FF000000"/>
        <rFont val="Times New Roman"/>
        <family val="1"/>
      </rPr>
      <t>4</t>
    </r>
    <r>
      <rPr>
        <b/>
        <sz val="14"/>
        <color rgb="FF000000"/>
        <rFont val="Times New Roman"/>
        <family val="1"/>
      </rPr>
      <t xml:space="preserve"> evolution: light harvesting capacity in the bundle sheath</t>
    </r>
  </si>
  <si>
    <t>Chandra Bellasio and Marjorie R. Lundgren</t>
  </si>
  <si>
    <r>
      <t xml:space="preserve">Table S2: Raw data encompassing anatomical and optical measurements and large dataset encompassing 145 species from Christin </t>
    </r>
    <r>
      <rPr>
        <b/>
        <i/>
        <sz val="14"/>
        <color rgb="FF000000"/>
        <rFont val="Times New Roman"/>
        <family val="1"/>
      </rPr>
      <t>et al</t>
    </r>
    <r>
      <rPr>
        <b/>
        <sz val="14"/>
        <color rgb="FF000000"/>
        <rFont val="Times New Roman"/>
        <family val="1"/>
      </rPr>
      <t>., 2013</t>
    </r>
  </si>
  <si>
    <r>
      <t>Christin P-A, Osborne CP, Chatelet DS, Columbus JT, Besnard G, Hodkinson TR, Garrison LM, Vorontsova MS, Edwards EJ. 2013.</t>
    </r>
    <r>
      <rPr>
        <sz val="8"/>
        <color theme="1"/>
        <rFont val="Times New Roman"/>
        <family val="1"/>
      </rPr>
      <t xml:space="preserve"> Anatomical enablers and the evolution of C4 photosynthesis in grasses. </t>
    </r>
    <r>
      <rPr>
        <i/>
        <sz val="8"/>
        <color theme="1"/>
        <rFont val="Times New Roman"/>
        <family val="1"/>
      </rPr>
      <t>Proceedings of the National Academy of Sciences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110</t>
    </r>
    <r>
      <rPr>
        <sz val="8"/>
        <color theme="1"/>
        <rFont val="Times New Roman"/>
        <family val="1"/>
      </rPr>
      <t>(4): 1381-1386.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</si>
</sst>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0000"/>
      <name val="Times New Roman"/>
      <family val="1"/>
    </font>
    <font>
      <b/>
      <vertAlign val="subscript"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8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8000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6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2" fontId="0" fillId="0" borderId="0" xfId="0" applyNumberFormat="1"/>
    <xf numFmtId="2" fontId="0" fillId="2" borderId="0" xfId="0" applyNumberFormat="1" applyFill="1"/>
    <xf numFmtId="0" fontId="0" fillId="0" borderId="0" xfId="0" applyAlignment="1">
      <alignment textRotation="90"/>
    </xf>
    <xf numFmtId="2" fontId="0" fillId="0" borderId="0" xfId="0" applyNumberFormat="1" applyAlignment="1">
      <alignment textRotation="90"/>
    </xf>
    <xf numFmtId="0" fontId="0" fillId="3" borderId="0" xfId="0" applyFill="1"/>
    <xf numFmtId="2" fontId="3" fillId="3" borderId="0" xfId="0" applyNumberFormat="1" applyFont="1" applyFill="1"/>
    <xf numFmtId="2" fontId="0" fillId="0" borderId="0" xfId="0" applyNumberFormat="1" applyFill="1" applyAlignment="1">
      <alignment textRotation="90"/>
    </xf>
    <xf numFmtId="2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textRotation="90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2" fontId="4" fillId="7" borderId="0" xfId="0" applyNumberFormat="1" applyFont="1" applyFill="1" applyAlignment="1"/>
    <xf numFmtId="0" fontId="0" fillId="8" borderId="0" xfId="0" applyFill="1"/>
    <xf numFmtId="164" fontId="0" fillId="0" borderId="0" xfId="0" applyNumberFormat="1" applyFill="1"/>
    <xf numFmtId="1" fontId="0" fillId="0" borderId="0" xfId="0" applyNumberFormat="1" applyFill="1"/>
    <xf numFmtId="165" fontId="0" fillId="0" borderId="0" xfId="0" applyNumberFormat="1" applyFill="1"/>
    <xf numFmtId="0" fontId="0" fillId="9" borderId="0" xfId="0" applyFill="1"/>
    <xf numFmtId="2" fontId="0" fillId="9" borderId="0" xfId="0" applyNumberFormat="1" applyFill="1"/>
    <xf numFmtId="164" fontId="0" fillId="9" borderId="0" xfId="0" applyNumberFormat="1" applyFill="1"/>
    <xf numFmtId="1" fontId="0" fillId="9" borderId="0" xfId="0" applyNumberFormat="1" applyFill="1"/>
    <xf numFmtId="165" fontId="0" fillId="9" borderId="0" xfId="0" applyNumberFormat="1" applyFill="1"/>
    <xf numFmtId="165" fontId="0" fillId="0" borderId="0" xfId="0" applyNumberFormat="1" applyFill="1" applyAlignment="1">
      <alignment textRotation="90"/>
    </xf>
    <xf numFmtId="2" fontId="5" fillId="0" borderId="0" xfId="0" applyNumberFormat="1" applyFont="1" applyFill="1"/>
    <xf numFmtId="2" fontId="3" fillId="0" borderId="0" xfId="0" applyNumberFormat="1" applyFont="1" applyFill="1"/>
    <xf numFmtId="164" fontId="5" fillId="0" borderId="0" xfId="0" applyNumberFormat="1" applyFont="1" applyFill="1"/>
    <xf numFmtId="0" fontId="6" fillId="0" borderId="0" xfId="0" applyFont="1" applyFill="1"/>
    <xf numFmtId="164" fontId="6" fillId="0" borderId="0" xfId="0" applyNumberFormat="1" applyFont="1" applyFill="1"/>
    <xf numFmtId="2" fontId="6" fillId="0" borderId="0" xfId="0" applyNumberFormat="1" applyFont="1" applyFill="1" applyAlignment="1">
      <alignment textRotation="90"/>
    </xf>
    <xf numFmtId="0" fontId="7" fillId="10" borderId="0" xfId="0" applyFont="1" applyFill="1"/>
    <xf numFmtId="0" fontId="0" fillId="10" borderId="0" xfId="0" applyFill="1"/>
    <xf numFmtId="0" fontId="9" fillId="10" borderId="0" xfId="0" applyFont="1" applyFill="1" applyAlignment="1">
      <alignment horizontal="justify" vertical="center"/>
    </xf>
    <xf numFmtId="0" fontId="7" fillId="10" borderId="0" xfId="0" applyFont="1" applyFill="1" applyAlignment="1">
      <alignment horizontal="justify" vertical="center"/>
    </xf>
    <xf numFmtId="0" fontId="11" fillId="0" borderId="0" xfId="0" applyFont="1" applyAlignment="1">
      <alignment horizontal="justify" vertical="center"/>
    </xf>
  </cellXfs>
  <cellStyles count="16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298450</xdr:rowOff>
    </xdr:from>
    <xdr:to>
      <xdr:col>12</xdr:col>
      <xdr:colOff>190500</xdr:colOff>
      <xdr:row>0</xdr:row>
      <xdr:rowOff>774700</xdr:rowOff>
    </xdr:to>
    <xdr:sp macro="" textlink="">
      <xdr:nvSpPr>
        <xdr:cNvPr id="2" name="TextBox 1"/>
        <xdr:cNvSpPr txBox="1"/>
      </xdr:nvSpPr>
      <xdr:spPr>
        <a:xfrm>
          <a:off x="0" y="298450"/>
          <a:ext cx="6896100" cy="4762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Note:</a:t>
          </a:r>
          <a:r>
            <a:rPr lang="en-GB" sz="1100" baseline="0"/>
            <a:t> Refer to next sheet for explanation. All lengths are in micrometers. </a:t>
          </a:r>
          <a:r>
            <a:rPr lang="en-GB" sz="1100" baseline="0">
              <a:solidFill>
                <a:srgbClr val="FF0000"/>
              </a:solidFill>
            </a:rPr>
            <a:t>Calculations for table 2 are reported in hidden columns Af-Az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6"/>
  <sheetViews>
    <sheetView tabSelected="1" workbookViewId="0">
      <selection activeCell="A12" sqref="A12"/>
    </sheetView>
  </sheetViews>
  <sheetFormatPr defaultRowHeight="15.75" x14ac:dyDescent="0.25"/>
  <cols>
    <col min="1" max="1" width="208.625" style="34" customWidth="1"/>
    <col min="2" max="16384" width="9" style="34"/>
  </cols>
  <sheetData>
    <row r="3" spans="1:1" ht="48.75" customHeight="1" x14ac:dyDescent="0.35">
      <c r="A3" s="33" t="s">
        <v>439</v>
      </c>
    </row>
    <row r="4" spans="1:1" ht="65.25" customHeight="1" x14ac:dyDescent="0.25">
      <c r="A4" s="35" t="s">
        <v>440</v>
      </c>
    </row>
    <row r="5" spans="1:1" ht="57.75" customHeight="1" x14ac:dyDescent="0.25">
      <c r="A5" s="36" t="s">
        <v>441</v>
      </c>
    </row>
    <row r="6" spans="1:1" ht="29.25" customHeight="1" x14ac:dyDescent="0.25">
      <c r="A6" s="37" t="s">
        <v>442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/>
  </sheetViews>
  <sheetFormatPr defaultColWidth="11" defaultRowHeight="15.75" x14ac:dyDescent="0.25"/>
  <cols>
    <col min="1" max="1" width="18.875" bestFit="1" customWidth="1"/>
    <col min="2" max="2" width="101.125" bestFit="1" customWidth="1"/>
  </cols>
  <sheetData>
    <row r="1" spans="1:2" x14ac:dyDescent="0.25">
      <c r="A1" t="s">
        <v>12</v>
      </c>
      <c r="B1" t="s">
        <v>45</v>
      </c>
    </row>
    <row r="2" spans="1:2" x14ac:dyDescent="0.25">
      <c r="A2" t="s">
        <v>13</v>
      </c>
    </row>
    <row r="3" spans="1:2" x14ac:dyDescent="0.25">
      <c r="A3" t="s">
        <v>41</v>
      </c>
      <c r="B3" t="s">
        <v>49</v>
      </c>
    </row>
    <row r="4" spans="1:2" s="14" customFormat="1" x14ac:dyDescent="0.25">
      <c r="A4" s="14" t="s">
        <v>0</v>
      </c>
      <c r="B4" s="14" t="s">
        <v>48</v>
      </c>
    </row>
    <row r="5" spans="1:2" s="14" customFormat="1" x14ac:dyDescent="0.25">
      <c r="A5" s="14" t="s">
        <v>1</v>
      </c>
      <c r="B5" s="14" t="s">
        <v>46</v>
      </c>
    </row>
    <row r="6" spans="1:2" s="14" customFormat="1" x14ac:dyDescent="0.25">
      <c r="A6" s="14" t="s">
        <v>68</v>
      </c>
      <c r="B6" s="14" t="s">
        <v>50</v>
      </c>
    </row>
    <row r="7" spans="1:2" s="14" customFormat="1" x14ac:dyDescent="0.25">
      <c r="A7" s="14" t="s">
        <v>2</v>
      </c>
      <c r="B7" s="14" t="s">
        <v>47</v>
      </c>
    </row>
    <row r="8" spans="1:2" s="10" customFormat="1" x14ac:dyDescent="0.25"/>
    <row r="9" spans="1:2" s="15" customFormat="1" x14ac:dyDescent="0.25">
      <c r="A9" s="15" t="s">
        <v>23</v>
      </c>
      <c r="B9" s="15" t="s">
        <v>51</v>
      </c>
    </row>
    <row r="10" spans="1:2" s="15" customFormat="1" x14ac:dyDescent="0.25">
      <c r="A10" s="15" t="s">
        <v>22</v>
      </c>
      <c r="B10" s="15" t="s">
        <v>52</v>
      </c>
    </row>
    <row r="11" spans="1:2" s="15" customFormat="1" x14ac:dyDescent="0.25">
      <c r="A11" s="16" t="s">
        <v>53</v>
      </c>
      <c r="B11" s="15" t="s">
        <v>54</v>
      </c>
    </row>
    <row r="12" spans="1:2" s="15" customFormat="1" x14ac:dyDescent="0.25">
      <c r="A12" s="15" t="s">
        <v>31</v>
      </c>
      <c r="B12" s="15" t="s">
        <v>55</v>
      </c>
    </row>
    <row r="13" spans="1:2" s="10" customFormat="1" x14ac:dyDescent="0.25"/>
    <row r="14" spans="1:2" s="1" customFormat="1" x14ac:dyDescent="0.25">
      <c r="A14" s="1" t="s">
        <v>421</v>
      </c>
      <c r="B14" s="1" t="s">
        <v>56</v>
      </c>
    </row>
    <row r="15" spans="1:2" s="1" customFormat="1" x14ac:dyDescent="0.25">
      <c r="A15" s="1" t="s">
        <v>422</v>
      </c>
      <c r="B15" s="1" t="s">
        <v>57</v>
      </c>
    </row>
    <row r="16" spans="1:2" s="1" customFormat="1" x14ac:dyDescent="0.25">
      <c r="A16" s="1" t="s">
        <v>424</v>
      </c>
      <c r="B16" s="1" t="s">
        <v>58</v>
      </c>
    </row>
    <row r="17" spans="1:2" s="1" customFormat="1" x14ac:dyDescent="0.25">
      <c r="A17" s="1" t="s">
        <v>423</v>
      </c>
      <c r="B17" s="1" t="s">
        <v>59</v>
      </c>
    </row>
    <row r="19" spans="1:2" s="17" customFormat="1" x14ac:dyDescent="0.25">
      <c r="B19" s="17" t="s">
        <v>65</v>
      </c>
    </row>
    <row r="20" spans="1:2" s="17" customFormat="1" x14ac:dyDescent="0.25">
      <c r="A20" s="17" t="s">
        <v>17</v>
      </c>
      <c r="B20" s="17" t="s">
        <v>60</v>
      </c>
    </row>
    <row r="21" spans="1:2" s="17" customFormat="1" x14ac:dyDescent="0.25">
      <c r="A21" s="17" t="s">
        <v>18</v>
      </c>
      <c r="B21" s="17" t="s">
        <v>61</v>
      </c>
    </row>
    <row r="22" spans="1:2" s="17" customFormat="1" x14ac:dyDescent="0.25">
      <c r="A22" s="17" t="s">
        <v>19</v>
      </c>
      <c r="B22" s="17" t="s">
        <v>62</v>
      </c>
    </row>
    <row r="23" spans="1:2" s="17" customFormat="1" x14ac:dyDescent="0.25">
      <c r="A23" s="17" t="s">
        <v>20</v>
      </c>
      <c r="B23" s="17" t="s">
        <v>63</v>
      </c>
    </row>
    <row r="24" spans="1:2" s="17" customFormat="1" x14ac:dyDescent="0.25">
      <c r="A24" s="17" t="s">
        <v>39</v>
      </c>
      <c r="B24" s="17" t="s">
        <v>64</v>
      </c>
    </row>
    <row r="25" spans="1:2" s="17" customFormat="1" x14ac:dyDescent="0.25">
      <c r="B25" s="17" t="s">
        <v>66</v>
      </c>
    </row>
    <row r="26" spans="1:2" s="17" customFormat="1" x14ac:dyDescent="0.25">
      <c r="A26" s="17" t="s">
        <v>3</v>
      </c>
      <c r="B26" s="17" t="s">
        <v>60</v>
      </c>
    </row>
    <row r="27" spans="1:2" s="17" customFormat="1" x14ac:dyDescent="0.25">
      <c r="A27" s="17" t="s">
        <v>4</v>
      </c>
      <c r="B27" s="17" t="s">
        <v>61</v>
      </c>
    </row>
    <row r="28" spans="1:2" s="17" customFormat="1" x14ac:dyDescent="0.25">
      <c r="A28" s="17" t="s">
        <v>5</v>
      </c>
      <c r="B28" s="17" t="s">
        <v>62</v>
      </c>
    </row>
    <row r="29" spans="1:2" s="17" customFormat="1" x14ac:dyDescent="0.25">
      <c r="A29" s="17" t="s">
        <v>6</v>
      </c>
      <c r="B29" s="17" t="s">
        <v>63</v>
      </c>
    </row>
    <row r="30" spans="1:2" s="17" customFormat="1" x14ac:dyDescent="0.25">
      <c r="A30" s="17" t="s">
        <v>40</v>
      </c>
      <c r="B30" s="17" t="s">
        <v>67</v>
      </c>
    </row>
    <row r="32" spans="1:2" s="13" customFormat="1" x14ac:dyDescent="0.25">
      <c r="A32" s="13" t="s">
        <v>426</v>
      </c>
      <c r="B32" s="13" t="s">
        <v>433</v>
      </c>
    </row>
    <row r="33" spans="1:2" s="13" customFormat="1" x14ac:dyDescent="0.25">
      <c r="A33" s="13" t="s">
        <v>427</v>
      </c>
      <c r="B33" s="13" t="s">
        <v>434</v>
      </c>
    </row>
    <row r="34" spans="1:2" s="13" customFormat="1" x14ac:dyDescent="0.25">
      <c r="A34" s="13" t="s">
        <v>425</v>
      </c>
      <c r="B34" s="13" t="s">
        <v>435</v>
      </c>
    </row>
    <row r="36" spans="1:2" s="12" customFormat="1" x14ac:dyDescent="0.25">
      <c r="A36" s="12" t="s">
        <v>7</v>
      </c>
      <c r="B36" s="12" t="s">
        <v>436</v>
      </c>
    </row>
    <row r="37" spans="1:2" s="12" customFormat="1" x14ac:dyDescent="0.25">
      <c r="A37" s="12" t="s">
        <v>8</v>
      </c>
      <c r="B37" s="12" t="s">
        <v>437</v>
      </c>
    </row>
    <row r="38" spans="1:2" s="12" customFormat="1" x14ac:dyDescent="0.25">
      <c r="A38" s="12" t="s">
        <v>44</v>
      </c>
      <c r="B38" s="12" t="s">
        <v>438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4" sqref="E14"/>
    </sheetView>
  </sheetViews>
  <sheetFormatPr defaultColWidth="10.875" defaultRowHeight="15.75" x14ac:dyDescent="0.25"/>
  <cols>
    <col min="1" max="1" width="6" style="10" bestFit="1" customWidth="1"/>
    <col min="2" max="2" width="19.875" style="10" bestFit="1" customWidth="1"/>
    <col min="3" max="3" width="5.625" style="10" bestFit="1" customWidth="1"/>
    <col min="4" max="4" width="6.875" style="20" bestFit="1" customWidth="1"/>
    <col min="5" max="5" width="5.875" style="10" bestFit="1" customWidth="1"/>
    <col min="6" max="6" width="6.875" style="10" bestFit="1" customWidth="1"/>
    <col min="7" max="7" width="4.875" style="10" bestFit="1" customWidth="1"/>
    <col min="8" max="9" width="6.875" style="9" bestFit="1" customWidth="1"/>
    <col min="10" max="10" width="5.875" style="9" bestFit="1" customWidth="1"/>
    <col min="11" max="11" width="6.875" style="9" bestFit="1" customWidth="1"/>
    <col min="12" max="12" width="5.875" style="9" bestFit="1" customWidth="1"/>
    <col min="13" max="13" width="5.875" style="10" bestFit="1" customWidth="1"/>
    <col min="14" max="27" width="5.875" style="9" bestFit="1" customWidth="1"/>
    <col min="28" max="28" width="7.875" style="9" bestFit="1" customWidth="1"/>
    <col min="29" max="29" width="6.875" style="9" bestFit="1" customWidth="1"/>
    <col min="30" max="30" width="5.875" style="9" bestFit="1" customWidth="1"/>
    <col min="31" max="31" width="7.875" style="9" bestFit="1" customWidth="1"/>
    <col min="32" max="32" width="4.875" style="9" bestFit="1" customWidth="1"/>
    <col min="33" max="33" width="6.875" style="9" bestFit="1" customWidth="1"/>
    <col min="34" max="34" width="5.875" style="10" bestFit="1" customWidth="1"/>
    <col min="35" max="35" width="6.375" style="10" bestFit="1" customWidth="1"/>
    <col min="36" max="38" width="4.375" style="10" bestFit="1" customWidth="1"/>
    <col min="39" max="39" width="5.125" style="10" bestFit="1" customWidth="1"/>
    <col min="40" max="41" width="4.875" style="10" bestFit="1" customWidth="1"/>
    <col min="42" max="42" width="8.875" style="10" bestFit="1" customWidth="1"/>
    <col min="43" max="43" width="6.875" style="10" bestFit="1" customWidth="1"/>
    <col min="44" max="44" width="5.875" style="10" bestFit="1" customWidth="1"/>
    <col min="45" max="45" width="4.875" style="10" bestFit="1" customWidth="1"/>
    <col min="46" max="48" width="4.375" style="10" bestFit="1" customWidth="1"/>
    <col min="49" max="49" width="5.375" style="10" bestFit="1" customWidth="1"/>
    <col min="50" max="50" width="5.875" style="10" bestFit="1" customWidth="1"/>
    <col min="51" max="52" width="4.875" style="10" bestFit="1" customWidth="1"/>
    <col min="53" max="16384" width="10.875" style="10"/>
  </cols>
  <sheetData>
    <row r="1" spans="1:52" s="11" customFormat="1" ht="180.75" x14ac:dyDescent="0.25">
      <c r="A1" s="11" t="s">
        <v>417</v>
      </c>
      <c r="B1" s="11" t="s">
        <v>416</v>
      </c>
      <c r="C1" s="11" t="s">
        <v>415</v>
      </c>
      <c r="D1" s="26" t="s">
        <v>0</v>
      </c>
      <c r="E1" s="11" t="s">
        <v>1</v>
      </c>
      <c r="F1" s="11" t="s">
        <v>68</v>
      </c>
      <c r="G1" s="11" t="s">
        <v>2</v>
      </c>
      <c r="H1" s="8" t="s">
        <v>23</v>
      </c>
      <c r="I1" s="8" t="s">
        <v>22</v>
      </c>
      <c r="J1" s="8" t="s">
        <v>53</v>
      </c>
      <c r="K1" s="8" t="s">
        <v>31</v>
      </c>
      <c r="L1" s="32" t="s">
        <v>421</v>
      </c>
      <c r="M1" s="8" t="s">
        <v>422</v>
      </c>
      <c r="N1" s="8" t="s">
        <v>424</v>
      </c>
      <c r="O1" s="8" t="s">
        <v>423</v>
      </c>
      <c r="P1" s="8" t="s">
        <v>17</v>
      </c>
      <c r="Q1" s="8" t="s">
        <v>18</v>
      </c>
      <c r="R1" s="8" t="s">
        <v>19</v>
      </c>
      <c r="S1" s="8" t="s">
        <v>20</v>
      </c>
      <c r="T1" s="8" t="s">
        <v>39</v>
      </c>
      <c r="U1" s="8" t="s">
        <v>3</v>
      </c>
      <c r="V1" s="8" t="s">
        <v>4</v>
      </c>
      <c r="W1" s="8" t="s">
        <v>5</v>
      </c>
      <c r="X1" s="8" t="s">
        <v>6</v>
      </c>
      <c r="Y1" s="8" t="s">
        <v>40</v>
      </c>
      <c r="Z1" s="8" t="s">
        <v>7</v>
      </c>
      <c r="AA1" s="8" t="s">
        <v>8</v>
      </c>
      <c r="AB1" s="8" t="s">
        <v>425</v>
      </c>
      <c r="AC1" s="8" t="s">
        <v>426</v>
      </c>
      <c r="AD1" s="8" t="s">
        <v>427</v>
      </c>
      <c r="AE1" s="8" t="s">
        <v>44</v>
      </c>
      <c r="AF1" s="8" t="s">
        <v>428</v>
      </c>
      <c r="AG1" s="8" t="s">
        <v>429</v>
      </c>
      <c r="AH1" s="11" t="s">
        <v>430</v>
      </c>
      <c r="AI1" s="11" t="s">
        <v>431</v>
      </c>
      <c r="AJ1" s="11" t="s">
        <v>69</v>
      </c>
      <c r="AK1" s="11" t="s">
        <v>70</v>
      </c>
      <c r="AL1" s="11" t="s">
        <v>71</v>
      </c>
      <c r="AM1" s="11" t="s">
        <v>72</v>
      </c>
      <c r="AN1" s="11" t="s">
        <v>73</v>
      </c>
      <c r="AO1" s="11" t="s">
        <v>74</v>
      </c>
      <c r="AP1" s="11" t="s">
        <v>75</v>
      </c>
      <c r="AQ1" s="11" t="s">
        <v>77</v>
      </c>
      <c r="AR1" s="11" t="s">
        <v>78</v>
      </c>
      <c r="AS1" s="11" t="s">
        <v>76</v>
      </c>
      <c r="AT1" s="11" t="s">
        <v>69</v>
      </c>
      <c r="AU1" s="11" t="s">
        <v>70</v>
      </c>
      <c r="AV1" s="11" t="s">
        <v>71</v>
      </c>
      <c r="AW1" s="11" t="s">
        <v>72</v>
      </c>
      <c r="AX1" s="11" t="s">
        <v>79</v>
      </c>
      <c r="AY1" s="11" t="s">
        <v>74</v>
      </c>
      <c r="AZ1" s="11" t="s">
        <v>82</v>
      </c>
    </row>
    <row r="2" spans="1:52" x14ac:dyDescent="0.25">
      <c r="A2" s="10" t="s">
        <v>14</v>
      </c>
      <c r="B2" s="10" t="s">
        <v>10</v>
      </c>
      <c r="C2" s="10" t="s">
        <v>38</v>
      </c>
      <c r="D2" s="20">
        <v>1912.3</v>
      </c>
      <c r="E2" s="10">
        <v>7</v>
      </c>
      <c r="F2" s="9">
        <f t="shared" ref="F2:F7" si="0">D2/E2</f>
        <v>273.18571428571425</v>
      </c>
      <c r="G2" s="10">
        <v>6</v>
      </c>
      <c r="H2" s="9">
        <v>72.8</v>
      </c>
      <c r="I2" s="9">
        <v>87.716666666666654</v>
      </c>
      <c r="J2" s="9">
        <f>I2-H2</f>
        <v>14.916666666666657</v>
      </c>
      <c r="K2" s="9">
        <v>83.533333333333346</v>
      </c>
      <c r="L2" s="9">
        <v>26.066666666666663</v>
      </c>
      <c r="M2" s="9">
        <v>25.833333333333332</v>
      </c>
      <c r="N2" s="9">
        <v>7.8333333333333348</v>
      </c>
      <c r="O2" s="9">
        <v>14.933333333333332</v>
      </c>
      <c r="P2" s="9">
        <v>15.533333333333331</v>
      </c>
      <c r="Q2" s="9">
        <v>16.033333333333335</v>
      </c>
      <c r="R2" s="9">
        <v>14.583333333333334</v>
      </c>
      <c r="S2" s="9">
        <v>10.466666666666667</v>
      </c>
      <c r="T2" s="9">
        <f>AVERAGE(P2:S2)</f>
        <v>14.154166666666667</v>
      </c>
      <c r="U2" s="9">
        <v>5.8</v>
      </c>
      <c r="V2" s="9">
        <v>5.9666666666666677</v>
      </c>
      <c r="W2" s="9">
        <v>4.75</v>
      </c>
      <c r="X2" s="9">
        <v>4.2833333333333332</v>
      </c>
      <c r="Y2" s="9">
        <f>AVERAGE(U2:X2)</f>
        <v>5.1999999999999993</v>
      </c>
      <c r="Z2" s="9">
        <v>22.899999999999995</v>
      </c>
      <c r="AA2" s="9">
        <v>14.700000000000001</v>
      </c>
      <c r="AB2" s="9">
        <f>(Z2/2)*(AA2/2)*PI()</f>
        <v>264.38858374448296</v>
      </c>
      <c r="AC2" s="9">
        <v>54.1</v>
      </c>
      <c r="AD2" s="9">
        <v>52.43333333333333</v>
      </c>
      <c r="AE2" s="9">
        <f>(AC2/2)*(AD2/2)*PI()</f>
        <v>2227.8944642136157</v>
      </c>
      <c r="AF2" s="9">
        <f>AB2/AE2</f>
        <v>0.11867195147316133</v>
      </c>
      <c r="AG2" s="9">
        <f>N2+O2+AC2</f>
        <v>76.866666666666674</v>
      </c>
      <c r="AH2" s="9">
        <f>AVERAGE(M2,L2)</f>
        <v>25.949999999999996</v>
      </c>
      <c r="AI2" s="18">
        <f>1-AH2/AD2</f>
        <v>0.50508582326764151</v>
      </c>
      <c r="AJ2" s="19">
        <f>O2/AG2*1000</f>
        <v>194.27580225498696</v>
      </c>
      <c r="AK2" s="19">
        <f>AC2/AG2*1000</f>
        <v>703.81613183000854</v>
      </c>
      <c r="AL2" s="19">
        <f>N2/AG2*1000</f>
        <v>101.90806591500434</v>
      </c>
      <c r="AM2" s="10">
        <f>SUM(AJ2:AL2)</f>
        <v>999.99999999999989</v>
      </c>
      <c r="AN2" s="9">
        <f>AD2/F2</f>
        <v>0.19193292544754137</v>
      </c>
      <c r="AO2" s="9">
        <f>1-AN2</f>
        <v>0.80806707455245863</v>
      </c>
      <c r="AP2" s="9">
        <f>F2*K2</f>
        <v>22820.113333333335</v>
      </c>
      <c r="AQ2" s="9">
        <f>K2-O2-N2</f>
        <v>60.766666666666673</v>
      </c>
      <c r="AR2" s="9">
        <f>AE2/AQ2</f>
        <v>36.663101440706782</v>
      </c>
      <c r="AS2" s="9">
        <f>1-AH2/AR2</f>
        <v>0.2922039058270206</v>
      </c>
      <c r="AT2" s="19">
        <f>O2/K2*1000</f>
        <v>178.77094972067033</v>
      </c>
      <c r="AU2" s="19">
        <f>AQ2/K2*1000</f>
        <v>727.45411013567445</v>
      </c>
      <c r="AV2" s="19">
        <f>N2/K2*1000</f>
        <v>93.774940143655229</v>
      </c>
      <c r="AW2" s="19">
        <f>SUM(AT2:AV2)</f>
        <v>1000.0000000000001</v>
      </c>
      <c r="AX2" s="18">
        <f>AR2/F2</f>
        <v>0.13420577842647466</v>
      </c>
      <c r="AY2" s="9">
        <f>1-AX2</f>
        <v>0.86579422157352537</v>
      </c>
      <c r="AZ2" s="9">
        <f>AX2/(1-AX2)</f>
        <v>0.15500886363339811</v>
      </c>
    </row>
    <row r="3" spans="1:52" x14ac:dyDescent="0.25">
      <c r="A3" s="10" t="s">
        <v>14</v>
      </c>
      <c r="B3" s="10" t="s">
        <v>9</v>
      </c>
      <c r="C3" s="10" t="s">
        <v>38</v>
      </c>
      <c r="D3" s="20">
        <v>1253</v>
      </c>
      <c r="E3" s="10">
        <v>4</v>
      </c>
      <c r="F3" s="9">
        <f t="shared" si="0"/>
        <v>313.25</v>
      </c>
      <c r="G3" s="10">
        <v>3</v>
      </c>
      <c r="H3" s="9">
        <v>149.80000000000001</v>
      </c>
      <c r="I3" s="9">
        <v>177.56666666666669</v>
      </c>
      <c r="J3" s="9">
        <f t="shared" ref="J3:J7" si="1">I3-H3</f>
        <v>27.76666666666668</v>
      </c>
      <c r="K3" s="9">
        <v>174.29999999999998</v>
      </c>
      <c r="L3" s="9">
        <v>0</v>
      </c>
      <c r="M3" s="9">
        <v>0</v>
      </c>
      <c r="N3" s="9">
        <v>0</v>
      </c>
      <c r="O3" s="9">
        <v>0</v>
      </c>
      <c r="P3" s="9">
        <v>19.966666666666665</v>
      </c>
      <c r="Q3" s="9">
        <v>20.266666666666666</v>
      </c>
      <c r="R3" s="9">
        <v>24</v>
      </c>
      <c r="S3" s="9">
        <v>24.5</v>
      </c>
      <c r="T3" s="9">
        <f t="shared" ref="T3:T7" si="2">AVERAGE(P3:S3)</f>
        <v>22.183333333333334</v>
      </c>
      <c r="U3" s="9">
        <v>6</v>
      </c>
      <c r="V3" s="9">
        <v>6.3999999999999995</v>
      </c>
      <c r="W3" s="9">
        <v>8.9333333333333318</v>
      </c>
      <c r="X3" s="9">
        <v>6.3999999999999995</v>
      </c>
      <c r="Y3" s="9">
        <f t="shared" ref="Y3:Y7" si="3">AVERAGE(U3:X3)</f>
        <v>6.9333333333333318</v>
      </c>
      <c r="Z3" s="9">
        <v>32.9</v>
      </c>
      <c r="AA3" s="9">
        <v>30.066666666666666</v>
      </c>
      <c r="AB3" s="9">
        <f t="shared" ref="AB3:AB7" si="4">(Z3/2)*(AA3/2)*PI()</f>
        <v>776.91062724499977</v>
      </c>
      <c r="AC3" s="9">
        <v>87.466666666666654</v>
      </c>
      <c r="AD3" s="9">
        <v>77.233333333333334</v>
      </c>
      <c r="AE3" s="9">
        <f t="shared" ref="AE3:AE7" si="5">(AC3/2)*(AD3/2)*PI()</f>
        <v>5305.63337445457</v>
      </c>
      <c r="AF3" s="9">
        <f t="shared" ref="AF3:AF7" si="6">AB3/AE3</f>
        <v>0.14643126888217523</v>
      </c>
      <c r="AG3" s="9">
        <f>K3</f>
        <v>174.29999999999998</v>
      </c>
      <c r="AH3" s="9">
        <f t="shared" ref="AH3" si="7">AVERAGE(M3,L3)</f>
        <v>0</v>
      </c>
      <c r="AI3" s="18">
        <f t="shared" ref="AI3" si="8">1-AH3/AD3</f>
        <v>1</v>
      </c>
      <c r="AJ3" s="19">
        <f>((AG3-AC3)/2)/AG3*1000</f>
        <v>249.09160451329126</v>
      </c>
      <c r="AK3" s="19">
        <f>AC3/AG3*1000</f>
        <v>501.81679097341748</v>
      </c>
      <c r="AL3" s="19">
        <f>((AG3-AC3)/2)/AG3*1000</f>
        <v>249.09160451329126</v>
      </c>
      <c r="AM3" s="10">
        <f t="shared" ref="AM3" si="9">SUM(AJ3:AL3)</f>
        <v>1000</v>
      </c>
      <c r="AN3" s="9">
        <f>AD3/F3</f>
        <v>0.24655493482309124</v>
      </c>
      <c r="AO3" s="9">
        <f t="shared" ref="AO3" si="10">1-AN3</f>
        <v>0.75344506517690879</v>
      </c>
      <c r="AP3" s="9">
        <f t="shared" ref="AP3:AP7" si="11">F3*K3</f>
        <v>54599.474999999991</v>
      </c>
      <c r="AQ3" s="9">
        <f>AC3</f>
        <v>87.466666666666654</v>
      </c>
      <c r="AR3" s="9">
        <f>AE3/AQ3</f>
        <v>60.658918153062928</v>
      </c>
      <c r="AS3" s="9">
        <f>1-AH3/AR3</f>
        <v>1</v>
      </c>
      <c r="AT3" s="19">
        <f>((K3-AQ3)/2)/K3*1000</f>
        <v>249.09160451329126</v>
      </c>
      <c r="AU3" s="19">
        <f>AQ3/K3*1000</f>
        <v>501.81679097341748</v>
      </c>
      <c r="AV3" s="19">
        <f>((K3-AQ3)/2)/K3*1000</f>
        <v>249.09160451329126</v>
      </c>
      <c r="AW3" s="19">
        <f t="shared" ref="AW3" si="12">SUM(AT3:AV3)</f>
        <v>1000</v>
      </c>
      <c r="AX3" s="18">
        <f t="shared" ref="AX3:AX7" si="13">AR3/F3</f>
        <v>0.19364379298663345</v>
      </c>
      <c r="AY3" s="9">
        <f t="shared" ref="AY3" si="14">1-AX3</f>
        <v>0.80635620701336652</v>
      </c>
      <c r="AZ3" s="9">
        <f t="shared" ref="AZ3:AZ10" si="15">AX3/(1-AX3)</f>
        <v>0.24014671345293373</v>
      </c>
    </row>
    <row r="4" spans="1:52" x14ac:dyDescent="0.25">
      <c r="A4" s="10" t="s">
        <v>15</v>
      </c>
      <c r="B4" s="10" t="s">
        <v>11</v>
      </c>
      <c r="C4" s="10" t="s">
        <v>42</v>
      </c>
      <c r="D4" s="20">
        <v>3599.5</v>
      </c>
      <c r="E4" s="10">
        <v>29</v>
      </c>
      <c r="F4" s="9">
        <f t="shared" si="0"/>
        <v>124.12068965517241</v>
      </c>
      <c r="G4" s="10">
        <v>3</v>
      </c>
      <c r="H4" s="9">
        <v>127.06666666666666</v>
      </c>
      <c r="I4" s="9">
        <v>163.76666666666665</v>
      </c>
      <c r="J4" s="9">
        <f t="shared" si="1"/>
        <v>36.699999999999989</v>
      </c>
      <c r="K4" s="9">
        <v>152</v>
      </c>
      <c r="L4" s="9">
        <v>39.766666666666673</v>
      </c>
      <c r="M4" s="9">
        <v>45.533333333333331</v>
      </c>
      <c r="N4" s="9">
        <v>27</v>
      </c>
      <c r="O4" s="9">
        <v>33.1</v>
      </c>
      <c r="P4" s="9">
        <v>25.5</v>
      </c>
      <c r="Q4" s="9">
        <v>12.699999999999998</v>
      </c>
      <c r="R4" s="9">
        <v>23.299999999999997</v>
      </c>
      <c r="S4" s="9">
        <v>10.433333333333334</v>
      </c>
      <c r="T4" s="9">
        <f t="shared" si="2"/>
        <v>17.983333333333331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52.5</v>
      </c>
      <c r="AA4" s="9">
        <v>44.6</v>
      </c>
      <c r="AB4" s="9">
        <f t="shared" si="4"/>
        <v>1839.0097995951251</v>
      </c>
      <c r="AC4" s="9">
        <v>73.066666666666663</v>
      </c>
      <c r="AD4" s="9">
        <v>86.600000000000009</v>
      </c>
      <c r="AE4" s="9">
        <f t="shared" si="5"/>
        <v>4969.6644747626697</v>
      </c>
      <c r="AF4" s="9">
        <f t="shared" si="6"/>
        <v>0.37004707439186796</v>
      </c>
      <c r="AG4" s="9">
        <f>N4+O4+AC4</f>
        <v>133.16666666666666</v>
      </c>
      <c r="AH4" s="9">
        <f>AVERAGE(M4,L4)</f>
        <v>42.650000000000006</v>
      </c>
      <c r="AI4" s="18">
        <f>1-AH4/AD4</f>
        <v>0.5075057736720554</v>
      </c>
      <c r="AJ4" s="19">
        <f>O4/AG4*1000</f>
        <v>248.56070087609513</v>
      </c>
      <c r="AK4" s="19">
        <f>AC4/AG4*1000</f>
        <v>548.68585732165207</v>
      </c>
      <c r="AL4" s="19">
        <f>N4/AG4*1000</f>
        <v>202.75344180225284</v>
      </c>
      <c r="AM4" s="10">
        <f>SUM(AJ4:AL4)</f>
        <v>1000</v>
      </c>
      <c r="AN4" s="9">
        <f>AD4/F4</f>
        <v>0.69770801500208368</v>
      </c>
      <c r="AO4" s="9">
        <f>1-AN4</f>
        <v>0.30229198499791632</v>
      </c>
      <c r="AP4" s="9">
        <f t="shared" si="11"/>
        <v>18866.344827586207</v>
      </c>
      <c r="AQ4" s="9">
        <f t="shared" ref="AQ4:AQ7" si="16">K4-O4-N4</f>
        <v>91.9</v>
      </c>
      <c r="AR4" s="9">
        <f t="shared" ref="AR4:AR7" si="17">AE4/AQ4</f>
        <v>54.076871324947433</v>
      </c>
      <c r="AS4" s="9">
        <f t="shared" ref="AS4:AS7" si="18">1-AH4/AR4</f>
        <v>0.21130792231457807</v>
      </c>
      <c r="AT4" s="19">
        <f t="shared" ref="AT4:AT7" si="19">O4/K4*1000</f>
        <v>217.76315789473685</v>
      </c>
      <c r="AU4" s="19">
        <f t="shared" ref="AU4:AU7" si="20">AQ4/K4*1000</f>
        <v>604.6052631578948</v>
      </c>
      <c r="AV4" s="19">
        <f t="shared" ref="AV4:AV7" si="21">N4/K4*1000</f>
        <v>177.63157894736841</v>
      </c>
      <c r="AW4" s="19">
        <f>SUM(AT4:AV4)</f>
        <v>1000.0000000000001</v>
      </c>
      <c r="AX4" s="18">
        <f t="shared" si="13"/>
        <v>0.43567975230545231</v>
      </c>
      <c r="AY4" s="9">
        <f>1-AX4</f>
        <v>0.56432024769454769</v>
      </c>
      <c r="AZ4" s="9">
        <f t="shared" si="15"/>
        <v>0.77204345242858408</v>
      </c>
    </row>
    <row r="5" spans="1:52" x14ac:dyDescent="0.25">
      <c r="A5" s="10" t="s">
        <v>15</v>
      </c>
      <c r="B5" s="10" t="s">
        <v>33</v>
      </c>
      <c r="C5" s="10" t="s">
        <v>43</v>
      </c>
      <c r="D5" s="20">
        <v>1196.9000000000001</v>
      </c>
      <c r="E5" s="10">
        <v>14</v>
      </c>
      <c r="F5" s="9">
        <f t="shared" si="0"/>
        <v>85.492857142857147</v>
      </c>
      <c r="G5" s="10">
        <v>4</v>
      </c>
      <c r="H5" s="9">
        <v>185.72499999999999</v>
      </c>
      <c r="I5" s="9">
        <v>214.85000000000002</v>
      </c>
      <c r="J5" s="9">
        <f t="shared" si="1"/>
        <v>29.125000000000028</v>
      </c>
      <c r="K5" s="9">
        <v>224.57499999999999</v>
      </c>
      <c r="L5" s="9">
        <v>87.375</v>
      </c>
      <c r="M5" s="9">
        <v>64.766666666666666</v>
      </c>
      <c r="N5" s="9">
        <v>40.049999999999997</v>
      </c>
      <c r="O5" s="9">
        <v>18.633333333333333</v>
      </c>
      <c r="P5" s="9">
        <v>11</v>
      </c>
      <c r="Q5" s="9">
        <v>11.625</v>
      </c>
      <c r="R5" s="9">
        <v>10.4</v>
      </c>
      <c r="S5" s="9">
        <v>17.574999999999999</v>
      </c>
      <c r="T5" s="9">
        <f t="shared" si="2"/>
        <v>12.649999999999999</v>
      </c>
      <c r="U5" s="9">
        <v>15.274999999999999</v>
      </c>
      <c r="V5" s="9">
        <v>16.75</v>
      </c>
      <c r="W5" s="9">
        <v>13.925000000000001</v>
      </c>
      <c r="X5" s="9">
        <v>18.299999999999997</v>
      </c>
      <c r="Y5" s="9">
        <f t="shared" si="3"/>
        <v>16.0625</v>
      </c>
      <c r="Z5" s="9">
        <v>71.674999999999997</v>
      </c>
      <c r="AA5" s="9">
        <v>26.650000000000002</v>
      </c>
      <c r="AB5" s="9">
        <f t="shared" si="4"/>
        <v>1500.2194660842977</v>
      </c>
      <c r="AC5" s="9">
        <v>142.57499999999999</v>
      </c>
      <c r="AD5" s="9">
        <v>70.55</v>
      </c>
      <c r="AE5" s="9">
        <f t="shared" si="5"/>
        <v>7900.0579989778971</v>
      </c>
      <c r="AF5" s="9">
        <f t="shared" si="6"/>
        <v>0.18989980406199483</v>
      </c>
      <c r="AG5" s="9">
        <f>N5+O5+AC5</f>
        <v>201.25833333333333</v>
      </c>
      <c r="AH5" s="9">
        <f>AVERAGE(M5,L5)</f>
        <v>76.070833333333326</v>
      </c>
      <c r="AI5" s="18">
        <f>1-AH5/AD5</f>
        <v>-7.8254193243562531E-2</v>
      </c>
      <c r="AJ5" s="19">
        <f>O5/AG5*1000</f>
        <v>92.584158005879672</v>
      </c>
      <c r="AK5" s="19">
        <f>AC5/AG5*1000</f>
        <v>708.41787089561501</v>
      </c>
      <c r="AL5" s="19">
        <f>N5/AG5*1000</f>
        <v>198.99797109850522</v>
      </c>
      <c r="AM5" s="10">
        <f t="shared" ref="AM5:AM7" si="22">SUM(AJ5:AL5)</f>
        <v>999.99999999999989</v>
      </c>
      <c r="AN5" s="9">
        <f t="shared" ref="AN5:AN7" si="23">AD5/F5</f>
        <v>0.82521513910936584</v>
      </c>
      <c r="AO5" s="9">
        <f t="shared" ref="AO5:AO7" si="24">1-AN5</f>
        <v>0.17478486089063416</v>
      </c>
      <c r="AP5" s="9">
        <f t="shared" si="11"/>
        <v>19199.558392857143</v>
      </c>
      <c r="AQ5" s="9">
        <f t="shared" si="16"/>
        <v>165.89166666666665</v>
      </c>
      <c r="AR5" s="9">
        <f t="shared" si="17"/>
        <v>47.621789314178315</v>
      </c>
      <c r="AS5" s="27">
        <v>0</v>
      </c>
      <c r="AT5" s="19">
        <f t="shared" si="19"/>
        <v>82.971538832609738</v>
      </c>
      <c r="AU5" s="19">
        <f t="shared" si="20"/>
        <v>738.69160265687037</v>
      </c>
      <c r="AV5" s="19">
        <f t="shared" si="21"/>
        <v>178.33685851051987</v>
      </c>
      <c r="AW5" s="19">
        <f t="shared" ref="AW5:AW7" si="25">SUM(AT5:AV5)</f>
        <v>1000</v>
      </c>
      <c r="AX5" s="18">
        <f t="shared" si="13"/>
        <v>0.55702652719399814</v>
      </c>
      <c r="AY5" s="9">
        <f t="shared" ref="AY5:AY7" si="26">1-AX5</f>
        <v>0.44297347280600186</v>
      </c>
      <c r="AZ5" s="9">
        <f t="shared" si="15"/>
        <v>1.2574715223138098</v>
      </c>
    </row>
    <row r="6" spans="1:52" x14ac:dyDescent="0.25">
      <c r="A6" s="10" t="s">
        <v>16</v>
      </c>
      <c r="B6" s="10" t="s">
        <v>34</v>
      </c>
      <c r="C6" s="10" t="s">
        <v>43</v>
      </c>
      <c r="D6" s="20">
        <v>1365.2</v>
      </c>
      <c r="E6" s="10">
        <v>7</v>
      </c>
      <c r="F6" s="9">
        <f t="shared" si="0"/>
        <v>195.02857142857144</v>
      </c>
      <c r="G6" s="10">
        <v>6</v>
      </c>
      <c r="H6" s="9">
        <v>183.96666666666667</v>
      </c>
      <c r="I6" s="9">
        <v>220.01666666666665</v>
      </c>
      <c r="J6" s="9">
        <f t="shared" si="1"/>
        <v>36.049999999999983</v>
      </c>
      <c r="K6" s="9">
        <v>208.70000000000002</v>
      </c>
      <c r="L6" s="9">
        <v>61.116666666666653</v>
      </c>
      <c r="M6" s="9">
        <v>36.35</v>
      </c>
      <c r="N6" s="9">
        <v>26.5</v>
      </c>
      <c r="O6" s="9">
        <v>30.866666666666664</v>
      </c>
      <c r="P6" s="9">
        <v>16.200000000000003</v>
      </c>
      <c r="Q6" s="9">
        <v>36.050000000000004</v>
      </c>
      <c r="R6" s="9">
        <v>14.083333333333334</v>
      </c>
      <c r="S6" s="9">
        <v>29.533333333333331</v>
      </c>
      <c r="T6" s="9">
        <f t="shared" si="2"/>
        <v>23.966666666666669</v>
      </c>
      <c r="U6" s="9">
        <v>13.399999999999999</v>
      </c>
      <c r="V6" s="9">
        <v>14.516666666666667</v>
      </c>
      <c r="W6" s="9">
        <v>12.566666666666668</v>
      </c>
      <c r="X6" s="9">
        <v>15.033333333333333</v>
      </c>
      <c r="Y6" s="9">
        <f t="shared" si="3"/>
        <v>13.879166666666666</v>
      </c>
      <c r="Z6" s="9">
        <v>54.733333333333341</v>
      </c>
      <c r="AA6" s="9">
        <v>27.933333333333334</v>
      </c>
      <c r="AB6" s="9">
        <f t="shared" si="4"/>
        <v>1200.7830347135948</v>
      </c>
      <c r="AC6" s="9">
        <v>148.68333333333331</v>
      </c>
      <c r="AD6" s="9">
        <v>79.966666666666654</v>
      </c>
      <c r="AE6" s="9">
        <f t="shared" si="5"/>
        <v>9338.1568336605851</v>
      </c>
      <c r="AF6" s="9">
        <f t="shared" si="6"/>
        <v>0.12858886995613719</v>
      </c>
      <c r="AG6" s="9">
        <f t="shared" ref="AG6:AG7" si="27">N6+O6+AC6</f>
        <v>206.04999999999995</v>
      </c>
      <c r="AH6" s="9">
        <f t="shared" ref="AH6:AH7" si="28">AVERAGE(M6,L6)</f>
        <v>48.733333333333327</v>
      </c>
      <c r="AI6" s="18">
        <f t="shared" ref="AI6:AI7" si="29">1-AH6/AD6</f>
        <v>0.39057940808670277</v>
      </c>
      <c r="AJ6" s="19">
        <f t="shared" ref="AJ6:AJ7" si="30">O6/AG6*1000</f>
        <v>149.80182803526654</v>
      </c>
      <c r="AK6" s="19">
        <f t="shared" ref="AK6:AK7" si="31">AC6/AG6*1000</f>
        <v>721.58861117851654</v>
      </c>
      <c r="AL6" s="19">
        <f t="shared" ref="AL6:AL7" si="32">N6/AG6*1000</f>
        <v>128.60956078621697</v>
      </c>
      <c r="AM6" s="10">
        <f t="shared" si="22"/>
        <v>1000.0000000000001</v>
      </c>
      <c r="AN6" s="9">
        <f t="shared" si="23"/>
        <v>0.4100253931047953</v>
      </c>
      <c r="AO6" s="9">
        <f t="shared" si="24"/>
        <v>0.58997460689520476</v>
      </c>
      <c r="AP6" s="9">
        <f t="shared" si="11"/>
        <v>40702.462857142862</v>
      </c>
      <c r="AQ6" s="9">
        <f t="shared" si="16"/>
        <v>151.33333333333334</v>
      </c>
      <c r="AR6" s="9">
        <f t="shared" si="17"/>
        <v>61.705882160752758</v>
      </c>
      <c r="AS6" s="9">
        <f>1-AH6/AR6</f>
        <v>0.2102319644928512</v>
      </c>
      <c r="AT6" s="19">
        <f t="shared" si="19"/>
        <v>147.89969653409995</v>
      </c>
      <c r="AU6" s="19">
        <f t="shared" si="20"/>
        <v>725.12378214342755</v>
      </c>
      <c r="AV6" s="19">
        <f t="shared" si="21"/>
        <v>126.97652132247245</v>
      </c>
      <c r="AW6" s="19">
        <f t="shared" si="25"/>
        <v>999.99999999999989</v>
      </c>
      <c r="AX6" s="18">
        <f t="shared" si="13"/>
        <v>0.31639406323269065</v>
      </c>
      <c r="AY6" s="9">
        <f t="shared" si="26"/>
        <v>0.6836059367673093</v>
      </c>
      <c r="AZ6" s="9">
        <f t="shared" si="15"/>
        <v>0.46283106423692039</v>
      </c>
    </row>
    <row r="7" spans="1:52" x14ac:dyDescent="0.25">
      <c r="A7" s="10" t="s">
        <v>16</v>
      </c>
      <c r="B7" s="10" t="s">
        <v>24</v>
      </c>
      <c r="C7" s="10" t="s">
        <v>42</v>
      </c>
      <c r="D7" s="20">
        <v>1448.9</v>
      </c>
      <c r="E7" s="10">
        <v>7</v>
      </c>
      <c r="F7" s="9">
        <f t="shared" si="0"/>
        <v>206.98571428571429</v>
      </c>
      <c r="G7" s="10">
        <v>6</v>
      </c>
      <c r="H7" s="9">
        <v>78.716666666666669</v>
      </c>
      <c r="I7" s="9">
        <v>93.233333333333334</v>
      </c>
      <c r="J7" s="9">
        <f t="shared" si="1"/>
        <v>14.516666666666666</v>
      </c>
      <c r="K7" s="9">
        <v>95.399999999999991</v>
      </c>
      <c r="L7" s="9">
        <v>26.8</v>
      </c>
      <c r="M7" s="9">
        <v>20.566666666666666</v>
      </c>
      <c r="N7" s="9">
        <v>9.65</v>
      </c>
      <c r="O7" s="9">
        <v>13.133333333333333</v>
      </c>
      <c r="P7" s="9">
        <v>37.733333333333341</v>
      </c>
      <c r="Q7" s="9">
        <v>23.116666666666671</v>
      </c>
      <c r="R7" s="9">
        <v>35.050000000000004</v>
      </c>
      <c r="S7" s="9">
        <v>14.716666666666667</v>
      </c>
      <c r="T7" s="9">
        <f t="shared" si="2"/>
        <v>27.654166666666669</v>
      </c>
      <c r="U7" s="9">
        <v>4.5833333333333339</v>
      </c>
      <c r="V7" s="9">
        <v>4.2333333333333334</v>
      </c>
      <c r="W7" s="9">
        <v>4.45</v>
      </c>
      <c r="X7" s="9">
        <v>2.9666666666666668</v>
      </c>
      <c r="Y7" s="9">
        <f t="shared" si="3"/>
        <v>4.0583333333333336</v>
      </c>
      <c r="Z7" s="9">
        <v>19.466666666666665</v>
      </c>
      <c r="AA7" s="9">
        <v>14.983333333333334</v>
      </c>
      <c r="AB7" s="9">
        <f t="shared" si="4"/>
        <v>229.08144564126371</v>
      </c>
      <c r="AC7" s="9">
        <v>61.5</v>
      </c>
      <c r="AD7" s="9">
        <v>98.216666666666683</v>
      </c>
      <c r="AE7" s="9">
        <f t="shared" si="5"/>
        <v>4744.0601613236922</v>
      </c>
      <c r="AF7" s="9">
        <f t="shared" si="6"/>
        <v>4.8288056612112017E-2</v>
      </c>
      <c r="AG7" s="9">
        <f t="shared" si="27"/>
        <v>84.283333333333331</v>
      </c>
      <c r="AH7" s="9">
        <f t="shared" si="28"/>
        <v>23.683333333333334</v>
      </c>
      <c r="AI7" s="18">
        <f t="shared" si="29"/>
        <v>0.75886645172238254</v>
      </c>
      <c r="AJ7" s="19">
        <f t="shared" si="30"/>
        <v>155.82361083646433</v>
      </c>
      <c r="AK7" s="19">
        <f t="shared" si="31"/>
        <v>729.68162942456001</v>
      </c>
      <c r="AL7" s="19">
        <f t="shared" si="32"/>
        <v>114.49475973897569</v>
      </c>
      <c r="AM7" s="10">
        <f t="shared" si="22"/>
        <v>1000</v>
      </c>
      <c r="AN7" s="9">
        <f t="shared" si="23"/>
        <v>0.47450939793406499</v>
      </c>
      <c r="AO7" s="9">
        <f t="shared" si="24"/>
        <v>0.52549060206593501</v>
      </c>
      <c r="AP7" s="9">
        <f t="shared" si="11"/>
        <v>19746.437142857143</v>
      </c>
      <c r="AQ7" s="9">
        <f t="shared" si="16"/>
        <v>72.616666666666646</v>
      </c>
      <c r="AR7" s="9">
        <f t="shared" si="17"/>
        <v>65.330183538999677</v>
      </c>
      <c r="AS7" s="9">
        <f t="shared" si="18"/>
        <v>0.63748252261995764</v>
      </c>
      <c r="AT7" s="19">
        <f t="shared" si="19"/>
        <v>137.66596785464711</v>
      </c>
      <c r="AU7" s="19">
        <f t="shared" si="20"/>
        <v>761.18099231306769</v>
      </c>
      <c r="AV7" s="19">
        <f t="shared" si="21"/>
        <v>101.15303983228513</v>
      </c>
      <c r="AW7" s="19">
        <f t="shared" si="25"/>
        <v>999.99999999999989</v>
      </c>
      <c r="AX7" s="18">
        <f t="shared" si="13"/>
        <v>0.31562653376561373</v>
      </c>
      <c r="AY7" s="9">
        <f t="shared" si="26"/>
        <v>0.68437346623438633</v>
      </c>
      <c r="AZ7" s="9">
        <f t="shared" si="15"/>
        <v>0.46119048931320927</v>
      </c>
    </row>
    <row r="8" spans="1:52" s="21" customFormat="1" x14ac:dyDescent="0.25">
      <c r="B8" s="21" t="s">
        <v>80</v>
      </c>
      <c r="D8" s="25">
        <f t="shared" ref="D8:AY8" si="33">AVERAGE(D2:D7)</f>
        <v>1795.9666666666669</v>
      </c>
      <c r="E8" s="22">
        <f t="shared" si="33"/>
        <v>11.333333333333334</v>
      </c>
      <c r="F8" s="22">
        <f t="shared" si="33"/>
        <v>199.67725779967159</v>
      </c>
      <c r="G8" s="22">
        <f t="shared" si="33"/>
        <v>4.666666666666667</v>
      </c>
      <c r="H8" s="22">
        <f t="shared" si="33"/>
        <v>133.01250000000002</v>
      </c>
      <c r="I8" s="22">
        <f t="shared" si="33"/>
        <v>159.52500000000001</v>
      </c>
      <c r="J8" s="22">
        <f t="shared" si="33"/>
        <v>26.512499999999999</v>
      </c>
      <c r="K8" s="22">
        <f t="shared" si="33"/>
        <v>156.41805555555555</v>
      </c>
      <c r="L8" s="22">
        <f t="shared" si="33"/>
        <v>40.1875</v>
      </c>
      <c r="M8" s="22">
        <f t="shared" si="33"/>
        <v>32.174999999999997</v>
      </c>
      <c r="N8" s="22">
        <f t="shared" si="33"/>
        <v>18.505555555555556</v>
      </c>
      <c r="O8" s="22">
        <f t="shared" si="33"/>
        <v>18.444444444444443</v>
      </c>
      <c r="P8" s="22">
        <f t="shared" si="33"/>
        <v>20.988888888888891</v>
      </c>
      <c r="Q8" s="22">
        <f t="shared" si="33"/>
        <v>19.965277777777779</v>
      </c>
      <c r="R8" s="22">
        <f t="shared" si="33"/>
        <v>20.236111111111111</v>
      </c>
      <c r="S8" s="22">
        <f t="shared" si="33"/>
        <v>17.870833333333334</v>
      </c>
      <c r="T8" s="22">
        <f t="shared" si="33"/>
        <v>19.765277777777779</v>
      </c>
      <c r="U8" s="22">
        <f t="shared" si="33"/>
        <v>7.509722222222222</v>
      </c>
      <c r="V8" s="22">
        <f t="shared" si="33"/>
        <v>7.9777777777777779</v>
      </c>
      <c r="W8" s="22">
        <f t="shared" si="33"/>
        <v>7.4375000000000009</v>
      </c>
      <c r="X8" s="22">
        <f t="shared" si="33"/>
        <v>7.8305555555555557</v>
      </c>
      <c r="Y8" s="22">
        <f t="shared" si="33"/>
        <v>7.68888888888889</v>
      </c>
      <c r="Z8" s="22">
        <f t="shared" si="33"/>
        <v>42.362500000000004</v>
      </c>
      <c r="AA8" s="22">
        <f t="shared" si="33"/>
        <v>26.488888888888891</v>
      </c>
      <c r="AB8" s="22">
        <f t="shared" si="33"/>
        <v>968.39882617062733</v>
      </c>
      <c r="AC8" s="22">
        <f t="shared" si="33"/>
        <v>94.56527777777778</v>
      </c>
      <c r="AD8" s="22">
        <f t="shared" si="33"/>
        <v>77.5</v>
      </c>
      <c r="AE8" s="22">
        <f t="shared" si="33"/>
        <v>5747.577884565505</v>
      </c>
      <c r="AF8" s="22">
        <f t="shared" si="33"/>
        <v>0.16698783756290811</v>
      </c>
      <c r="AG8" s="22">
        <f t="shared" si="33"/>
        <v>145.98749999999998</v>
      </c>
      <c r="AH8" s="22">
        <f t="shared" si="33"/>
        <v>36.181249999999999</v>
      </c>
      <c r="AI8" s="23">
        <f t="shared" si="33"/>
        <v>0.51396387725086989</v>
      </c>
      <c r="AJ8" s="24">
        <f t="shared" si="33"/>
        <v>181.68961742033062</v>
      </c>
      <c r="AK8" s="24">
        <f t="shared" si="33"/>
        <v>652.33448193729498</v>
      </c>
      <c r="AL8" s="24">
        <f t="shared" si="33"/>
        <v>165.9759006423744</v>
      </c>
      <c r="AM8" s="21">
        <f t="shared" si="33"/>
        <v>1000</v>
      </c>
      <c r="AN8" s="22">
        <f t="shared" si="33"/>
        <v>0.47432430090349048</v>
      </c>
      <c r="AO8" s="22">
        <f t="shared" si="33"/>
        <v>0.52567569909650957</v>
      </c>
      <c r="AP8" s="22">
        <f t="shared" si="33"/>
        <v>29322.398592296111</v>
      </c>
      <c r="AQ8" s="22">
        <f t="shared" si="33"/>
        <v>104.99583333333334</v>
      </c>
      <c r="AR8" s="22">
        <f t="shared" si="33"/>
        <v>54.342790988774652</v>
      </c>
      <c r="AS8" s="22">
        <f t="shared" si="33"/>
        <v>0.39187105254240134</v>
      </c>
      <c r="AT8" s="24">
        <f t="shared" si="33"/>
        <v>169.02715255834252</v>
      </c>
      <c r="AU8" s="24">
        <f t="shared" si="33"/>
        <v>676.47875689672537</v>
      </c>
      <c r="AV8" s="24">
        <f t="shared" si="33"/>
        <v>154.49409054493205</v>
      </c>
      <c r="AW8" s="24">
        <f t="shared" si="33"/>
        <v>1000</v>
      </c>
      <c r="AX8" s="23">
        <f t="shared" si="33"/>
        <v>0.3254294079851438</v>
      </c>
      <c r="AY8" s="22">
        <f t="shared" si="33"/>
        <v>0.67457059201485603</v>
      </c>
      <c r="AZ8" s="22">
        <f>AX8/(1-AX8)</f>
        <v>0.48242454064463108</v>
      </c>
    </row>
    <row r="9" spans="1:52" x14ac:dyDescent="0.25">
      <c r="A9" s="10" t="s">
        <v>14</v>
      </c>
      <c r="B9" s="10" t="s">
        <v>81</v>
      </c>
      <c r="C9" s="10" t="s">
        <v>38</v>
      </c>
      <c r="D9" s="20">
        <v>1018.7</v>
      </c>
      <c r="E9" s="10">
        <v>4</v>
      </c>
      <c r="F9" s="9">
        <f t="shared" ref="F9:F10" si="34">D9/E9</f>
        <v>254.67500000000001</v>
      </c>
      <c r="G9" s="10">
        <v>3</v>
      </c>
      <c r="H9" s="9">
        <v>189.23333333333335</v>
      </c>
      <c r="I9" s="9">
        <v>211.20000000000002</v>
      </c>
      <c r="J9" s="9">
        <f t="shared" ref="J9:J10" si="35">I9-H9</f>
        <v>21.966666666666669</v>
      </c>
      <c r="K9" s="9">
        <v>206.79999999999998</v>
      </c>
      <c r="L9" s="9">
        <v>50.9</v>
      </c>
      <c r="M9" s="9">
        <v>37.333333333333336</v>
      </c>
      <c r="N9" s="9">
        <v>50.9</v>
      </c>
      <c r="O9" s="9">
        <v>50.366666666666674</v>
      </c>
      <c r="P9" s="9">
        <v>23.100000000000005</v>
      </c>
      <c r="Q9" s="9">
        <v>24.600000000000005</v>
      </c>
      <c r="R9" s="9">
        <v>17.733333333333331</v>
      </c>
      <c r="S9" s="9">
        <v>21.233333333333331</v>
      </c>
      <c r="T9" s="9">
        <f t="shared" ref="T9:T10" si="36">AVERAGE(P9:S9)</f>
        <v>21.666666666666668</v>
      </c>
      <c r="U9" s="9">
        <v>10.733333333333334</v>
      </c>
      <c r="V9" s="9">
        <v>6.6000000000000005</v>
      </c>
      <c r="W9" s="9">
        <v>7.4666666666666659</v>
      </c>
      <c r="X9" s="9">
        <v>6.2666666666666666</v>
      </c>
      <c r="Y9" s="9">
        <f t="shared" ref="Y9:Y10" si="37">AVERAGE(U9:X9)</f>
        <v>7.7666666666666666</v>
      </c>
      <c r="Z9" s="9">
        <v>39.166666666666664</v>
      </c>
      <c r="AA9" s="9">
        <v>25.266666666666666</v>
      </c>
      <c r="AB9" s="9">
        <f t="shared" ref="AB9:AB10" si="38">(Z9/2)*(AA9/2)*PI()</f>
        <v>777.23874914437465</v>
      </c>
      <c r="AC9" s="9">
        <v>103.53333333333335</v>
      </c>
      <c r="AD9" s="9">
        <v>81.333333333333343</v>
      </c>
      <c r="AE9" s="9">
        <f t="shared" ref="AE9:AE10" si="39">(AC9/2)*(AD9/2)*PI()</f>
        <v>6613.6110411671543</v>
      </c>
      <c r="AF9" s="9">
        <f t="shared" ref="AF9" si="40">AB9/AE9</f>
        <v>0.11752108557735948</v>
      </c>
      <c r="AG9" s="9">
        <f t="shared" ref="AG9" si="41">N9+O9+AC9</f>
        <v>204.8</v>
      </c>
      <c r="AH9" s="9">
        <f t="shared" ref="AH9" si="42">AVERAGE(M9,L9)</f>
        <v>44.116666666666667</v>
      </c>
      <c r="AI9" s="18">
        <f t="shared" ref="AI9" si="43">1-AH9/AD9</f>
        <v>0.45758196721311484</v>
      </c>
      <c r="AJ9" s="19">
        <f t="shared" ref="AJ9" si="44">O9/AG9*1000</f>
        <v>245.93098958333337</v>
      </c>
      <c r="AK9" s="19">
        <f t="shared" ref="AK9" si="45">AC9/AG9*1000</f>
        <v>505.53385416666674</v>
      </c>
      <c r="AL9" s="19">
        <f t="shared" ref="AL9" si="46">N9/AG9*1000</f>
        <v>248.53515624999997</v>
      </c>
      <c r="AM9" s="10">
        <f t="shared" ref="AM9" si="47">SUM(AJ9:AL9)</f>
        <v>1000.0000000000001</v>
      </c>
      <c r="AN9" s="9">
        <f t="shared" ref="AN9" si="48">AD9/F9</f>
        <v>0.31936127744510978</v>
      </c>
      <c r="AO9" s="9">
        <f t="shared" ref="AO9" si="49">1-AN9</f>
        <v>0.68063872255489022</v>
      </c>
      <c r="AP9" s="9">
        <f t="shared" ref="AP9" si="50">F9*K9</f>
        <v>52666.79</v>
      </c>
      <c r="AQ9" s="9">
        <f t="shared" ref="AQ9" si="51">K9-O9-N9</f>
        <v>105.5333333333333</v>
      </c>
      <c r="AR9" s="9">
        <f t="shared" ref="AR9" si="52">AE9/AQ9</f>
        <v>62.668455854395035</v>
      </c>
      <c r="AS9" s="9">
        <f t="shared" ref="AS9" si="53">1-AH9/AR9</f>
        <v>0.29603073723137385</v>
      </c>
      <c r="AT9" s="19">
        <f t="shared" ref="AT9" si="54">O9/K9*1000</f>
        <v>243.55254674403616</v>
      </c>
      <c r="AU9" s="19">
        <f t="shared" ref="AU9" si="55">AQ9/K9*1000</f>
        <v>510.31592520954217</v>
      </c>
      <c r="AV9" s="19">
        <f t="shared" ref="AV9" si="56">N9/K9*1000</f>
        <v>246.13152804642169</v>
      </c>
      <c r="AW9" s="19">
        <f t="shared" ref="AW9" si="57">SUM(AT9:AV9)</f>
        <v>1000</v>
      </c>
      <c r="AX9" s="18">
        <f t="shared" ref="AX9" si="58">AR9/F9</f>
        <v>0.24607227193244344</v>
      </c>
      <c r="AY9" s="9">
        <f t="shared" ref="AY9" si="59">1-AX9</f>
        <v>0.75392772806755659</v>
      </c>
      <c r="AZ9" s="9">
        <f t="shared" si="15"/>
        <v>0.32638708296771096</v>
      </c>
    </row>
    <row r="10" spans="1:52" x14ac:dyDescent="0.25">
      <c r="A10" s="10" t="s">
        <v>16</v>
      </c>
      <c r="B10" s="10" t="s">
        <v>93</v>
      </c>
      <c r="C10" s="10" t="s">
        <v>43</v>
      </c>
      <c r="D10" s="20">
        <v>972.9</v>
      </c>
      <c r="E10" s="10">
        <v>5</v>
      </c>
      <c r="F10" s="9">
        <f t="shared" si="34"/>
        <v>194.57999999999998</v>
      </c>
      <c r="G10" s="10">
        <v>4</v>
      </c>
      <c r="H10" s="9">
        <v>129.30000000000001</v>
      </c>
      <c r="I10" s="9">
        <v>157.97499999999999</v>
      </c>
      <c r="J10" s="9">
        <f t="shared" si="35"/>
        <v>28.674999999999983</v>
      </c>
      <c r="K10" s="9">
        <v>149.82499999999999</v>
      </c>
      <c r="L10" s="9">
        <v>46</v>
      </c>
      <c r="M10" s="9">
        <v>27.85</v>
      </c>
      <c r="N10" s="9">
        <v>25</v>
      </c>
      <c r="O10" s="9">
        <v>10.399999999999999</v>
      </c>
      <c r="P10" s="9">
        <v>14.725</v>
      </c>
      <c r="Q10" s="9">
        <v>20.049999999999997</v>
      </c>
      <c r="R10" s="9">
        <v>16.625</v>
      </c>
      <c r="S10" s="9">
        <v>27.274999999999999</v>
      </c>
      <c r="T10" s="9">
        <f t="shared" si="36"/>
        <v>19.668749999999999</v>
      </c>
      <c r="U10" s="9">
        <v>10.4</v>
      </c>
      <c r="V10" s="9">
        <v>12.400000000000002</v>
      </c>
      <c r="W10" s="9">
        <v>10.125</v>
      </c>
      <c r="X10" s="9">
        <v>8.7250000000000014</v>
      </c>
      <c r="Y10" s="9">
        <f t="shared" si="37"/>
        <v>10.412500000000001</v>
      </c>
      <c r="Z10" s="9">
        <v>34.424999999999997</v>
      </c>
      <c r="AA10" s="9">
        <v>21.6</v>
      </c>
      <c r="AB10" s="9">
        <f t="shared" si="38"/>
        <v>584.00636633907459</v>
      </c>
      <c r="AC10" s="9">
        <v>97.625</v>
      </c>
      <c r="AD10" s="9">
        <v>69.525000000000006</v>
      </c>
      <c r="AE10" s="9">
        <f t="shared" si="39"/>
        <v>5330.7943136590166</v>
      </c>
      <c r="AF10" s="9">
        <f t="shared" ref="AF10" si="60">AB10/AE10</f>
        <v>0.10955334833360267</v>
      </c>
      <c r="AG10" s="9">
        <f t="shared" ref="AG10" si="61">N10+O10+AC10</f>
        <v>133.02500000000001</v>
      </c>
      <c r="AH10" s="9">
        <f t="shared" ref="AH10" si="62">AVERAGE(M10,L10)</f>
        <v>36.924999999999997</v>
      </c>
      <c r="AI10" s="18">
        <f t="shared" ref="AI10" si="63">1-AH10/AD10</f>
        <v>0.46889608054656606</v>
      </c>
      <c r="AJ10" s="19">
        <f t="shared" ref="AJ10" si="64">O10/AG10*1000</f>
        <v>78.180793084006751</v>
      </c>
      <c r="AK10" s="19">
        <f t="shared" ref="AK10" si="65">AC10/AG10*1000</f>
        <v>733.88460815636154</v>
      </c>
      <c r="AL10" s="19">
        <f t="shared" ref="AL10" si="66">N10/AG10*1000</f>
        <v>187.93459875963165</v>
      </c>
      <c r="AM10" s="10">
        <f t="shared" ref="AM10" si="67">SUM(AJ10:AL10)</f>
        <v>999.99999999999989</v>
      </c>
      <c r="AN10" s="9">
        <f t="shared" ref="AN10" si="68">AD10/F10</f>
        <v>0.35730804810360783</v>
      </c>
      <c r="AO10" s="9">
        <f t="shared" ref="AO10" si="69">1-AN10</f>
        <v>0.64269195189639217</v>
      </c>
      <c r="AP10" s="9">
        <f t="shared" ref="AP10" si="70">F10*K10</f>
        <v>29152.948499999995</v>
      </c>
      <c r="AQ10" s="9">
        <f t="shared" ref="AQ10" si="71">K10-O10-N10</f>
        <v>114.42499999999998</v>
      </c>
      <c r="AR10" s="9">
        <f t="shared" ref="AR10" si="72">AE10/AQ10</f>
        <v>46.587671519851583</v>
      </c>
      <c r="AS10" s="9">
        <f t="shared" ref="AS10" si="73">1-AH10/AR10</f>
        <v>0.20740833797057667</v>
      </c>
      <c r="AT10" s="19">
        <f t="shared" ref="AT10" si="74">O10/K10*1000</f>
        <v>69.41431670281996</v>
      </c>
      <c r="AU10" s="19">
        <f t="shared" ref="AU10" si="75">AQ10/K10*1000</f>
        <v>763.72434506924731</v>
      </c>
      <c r="AV10" s="19">
        <f t="shared" ref="AV10" si="76">N10/K10*1000</f>
        <v>166.86133822793258</v>
      </c>
      <c r="AW10" s="19">
        <f t="shared" ref="AW10" si="77">SUM(AT10:AV10)</f>
        <v>999.99999999999989</v>
      </c>
      <c r="AX10" s="18">
        <f t="shared" ref="AX10" si="78">AR10/F10</f>
        <v>0.23942682454441147</v>
      </c>
      <c r="AY10" s="9">
        <f t="shared" ref="AY10" si="79">1-AX10</f>
        <v>0.76057317545558856</v>
      </c>
      <c r="AZ10" s="9">
        <f t="shared" si="15"/>
        <v>0.31479788174358525</v>
      </c>
    </row>
    <row r="11" spans="1:52" x14ac:dyDescent="0.25">
      <c r="AT11" s="19"/>
      <c r="AU11" s="19"/>
      <c r="AV11" s="19"/>
      <c r="AX11" s="9"/>
      <c r="AY11" s="9"/>
    </row>
    <row r="12" spans="1:52" x14ac:dyDescent="0.25">
      <c r="AT12" s="19"/>
      <c r="AU12" s="19"/>
      <c r="AV12" s="19"/>
      <c r="AX12" s="9"/>
      <c r="AY12" s="9"/>
    </row>
    <row r="15" spans="1:52" x14ac:dyDescent="0.25">
      <c r="B15" s="30"/>
      <c r="N15" s="9" t="s">
        <v>432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58"/>
  <sheetViews>
    <sheetView workbookViewId="0">
      <selection activeCell="Y9" sqref="Y9"/>
    </sheetView>
  </sheetViews>
  <sheetFormatPr defaultColWidth="11" defaultRowHeight="15.75" x14ac:dyDescent="0.25"/>
  <cols>
    <col min="1" max="1" width="6" bestFit="1" customWidth="1"/>
    <col min="2" max="2" width="10" bestFit="1" customWidth="1"/>
    <col min="3" max="3" width="3.5" bestFit="1" customWidth="1"/>
    <col min="4" max="5" width="6.875" style="2" bestFit="1" customWidth="1"/>
    <col min="6" max="6" width="6.875" style="2" customWidth="1"/>
    <col min="7" max="14" width="5.875" style="2" bestFit="1" customWidth="1"/>
    <col min="15" max="15" width="7.625" style="2" bestFit="1" customWidth="1"/>
    <col min="16" max="20" width="5.875" style="2" bestFit="1" customWidth="1"/>
    <col min="21" max="22" width="6.875" style="2" bestFit="1" customWidth="1"/>
    <col min="23" max="57" width="11" style="9"/>
    <col min="58" max="140" width="11" style="10"/>
  </cols>
  <sheetData>
    <row r="1" spans="1:140" s="4" customFormat="1" ht="111.75" x14ac:dyDescent="0.25">
      <c r="A1" s="4" t="s">
        <v>12</v>
      </c>
      <c r="B1" s="4" t="s">
        <v>13</v>
      </c>
      <c r="C1" s="4" t="s">
        <v>21</v>
      </c>
      <c r="D1" s="5" t="s">
        <v>23</v>
      </c>
      <c r="E1" s="5" t="s">
        <v>22</v>
      </c>
      <c r="F1" s="5" t="s">
        <v>31</v>
      </c>
      <c r="G1" s="32" t="s">
        <v>421</v>
      </c>
      <c r="H1" s="8" t="s">
        <v>422</v>
      </c>
      <c r="I1" s="8" t="s">
        <v>424</v>
      </c>
      <c r="J1" s="8" t="s">
        <v>423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27</v>
      </c>
      <c r="P1" s="8" t="s">
        <v>28</v>
      </c>
      <c r="Q1" s="8" t="s">
        <v>29</v>
      </c>
      <c r="R1" s="8" t="s">
        <v>30</v>
      </c>
      <c r="S1" s="5" t="s">
        <v>426</v>
      </c>
      <c r="T1" s="5" t="s">
        <v>427</v>
      </c>
      <c r="U1" s="5" t="s">
        <v>7</v>
      </c>
      <c r="V1" s="5" t="s">
        <v>8</v>
      </c>
      <c r="W1" s="8"/>
      <c r="X1" s="8"/>
      <c r="Y1" s="8"/>
      <c r="Z1" s="11"/>
      <c r="AA1" s="11"/>
      <c r="AB1" s="11"/>
      <c r="AC1" s="11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</row>
    <row r="2" spans="1:140" s="1" customFormat="1" x14ac:dyDescent="0.25">
      <c r="A2" s="1" t="s">
        <v>14</v>
      </c>
      <c r="B2" s="1" t="s">
        <v>9</v>
      </c>
      <c r="C2" s="1">
        <v>1</v>
      </c>
      <c r="D2" s="3">
        <v>152.80000000000001</v>
      </c>
      <c r="E2" s="3">
        <v>176</v>
      </c>
      <c r="F2" s="1">
        <v>176.9</v>
      </c>
      <c r="G2" s="3" t="s">
        <v>38</v>
      </c>
      <c r="H2" s="3" t="s">
        <v>38</v>
      </c>
      <c r="I2" s="3" t="s">
        <v>38</v>
      </c>
      <c r="J2" s="3" t="s">
        <v>38</v>
      </c>
      <c r="K2" s="3">
        <v>20.5</v>
      </c>
      <c r="L2" s="3">
        <v>14.1</v>
      </c>
      <c r="M2" s="3">
        <v>30.5</v>
      </c>
      <c r="N2" s="3">
        <v>24.5</v>
      </c>
      <c r="O2" s="3">
        <v>6.3</v>
      </c>
      <c r="P2" s="3">
        <v>7.3</v>
      </c>
      <c r="Q2" s="3">
        <v>7.6</v>
      </c>
      <c r="R2" s="3">
        <v>9.1</v>
      </c>
      <c r="S2" s="3">
        <v>31</v>
      </c>
      <c r="T2" s="3">
        <v>29.2</v>
      </c>
      <c r="U2" s="3">
        <v>85</v>
      </c>
      <c r="V2" s="3">
        <v>76.3</v>
      </c>
      <c r="W2" s="9"/>
      <c r="X2" s="10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</row>
    <row r="3" spans="1:140" s="1" customFormat="1" x14ac:dyDescent="0.25">
      <c r="A3" s="1" t="s">
        <v>14</v>
      </c>
      <c r="B3" s="1" t="s">
        <v>9</v>
      </c>
      <c r="C3" s="1">
        <v>2</v>
      </c>
      <c r="D3" s="3">
        <v>156.30000000000001</v>
      </c>
      <c r="E3" s="3">
        <v>181.3</v>
      </c>
      <c r="F3" s="1">
        <v>184.4</v>
      </c>
      <c r="G3" s="3" t="s">
        <v>38</v>
      </c>
      <c r="H3" s="3" t="s">
        <v>38</v>
      </c>
      <c r="I3" s="3" t="s">
        <v>38</v>
      </c>
      <c r="J3" s="3" t="s">
        <v>38</v>
      </c>
      <c r="K3" s="3">
        <v>20.399999999999999</v>
      </c>
      <c r="L3" s="3">
        <v>22</v>
      </c>
      <c r="M3" s="3">
        <v>24.6</v>
      </c>
      <c r="N3" s="3">
        <v>25.5</v>
      </c>
      <c r="O3" s="3">
        <v>6.7</v>
      </c>
      <c r="P3" s="3">
        <v>6.3</v>
      </c>
      <c r="Q3" s="3">
        <v>11.1</v>
      </c>
      <c r="R3" s="3">
        <v>6.8</v>
      </c>
      <c r="S3" s="3">
        <v>35.200000000000003</v>
      </c>
      <c r="T3" s="3">
        <v>31.5</v>
      </c>
      <c r="U3" s="3">
        <v>90.1</v>
      </c>
      <c r="V3" s="3">
        <v>83.2</v>
      </c>
      <c r="W3" s="9"/>
      <c r="X3" s="10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</row>
    <row r="4" spans="1:140" s="1" customFormat="1" x14ac:dyDescent="0.25">
      <c r="A4" s="1" t="s">
        <v>14</v>
      </c>
      <c r="B4" s="1" t="s">
        <v>9</v>
      </c>
      <c r="C4" s="1">
        <v>3</v>
      </c>
      <c r="D4" s="3">
        <v>140.30000000000001</v>
      </c>
      <c r="E4" s="3">
        <v>175.4</v>
      </c>
      <c r="F4" s="1">
        <v>161.6</v>
      </c>
      <c r="G4" s="3" t="s">
        <v>38</v>
      </c>
      <c r="H4" s="3" t="s">
        <v>38</v>
      </c>
      <c r="I4" s="3" t="s">
        <v>38</v>
      </c>
      <c r="J4" s="3" t="s">
        <v>38</v>
      </c>
      <c r="K4" s="3">
        <v>19</v>
      </c>
      <c r="L4" s="3">
        <v>24.7</v>
      </c>
      <c r="M4" s="3">
        <v>16.899999999999999</v>
      </c>
      <c r="N4" s="3">
        <v>23.5</v>
      </c>
      <c r="O4" s="3">
        <v>5</v>
      </c>
      <c r="P4" s="3">
        <v>5.6</v>
      </c>
      <c r="Q4" s="3">
        <v>8.1</v>
      </c>
      <c r="R4" s="3">
        <v>3.3</v>
      </c>
      <c r="S4" s="3">
        <v>32.5</v>
      </c>
      <c r="T4" s="3">
        <v>29.5</v>
      </c>
      <c r="U4" s="3">
        <v>87.3</v>
      </c>
      <c r="V4" s="3">
        <v>72.2</v>
      </c>
      <c r="W4" s="9"/>
      <c r="X4" s="10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</row>
    <row r="5" spans="1:140" s="6" customFormat="1" x14ac:dyDescent="0.25">
      <c r="D5" s="7">
        <f>AVERAGE(D2:D4)</f>
        <v>149.80000000000001</v>
      </c>
      <c r="E5" s="7">
        <f t="shared" ref="E5:V5" si="0">AVERAGE(E2:E4)</f>
        <v>177.56666666666669</v>
      </c>
      <c r="F5" s="7">
        <f t="shared" si="0"/>
        <v>174.29999999999998</v>
      </c>
      <c r="G5" s="7" t="s">
        <v>38</v>
      </c>
      <c r="H5" s="7" t="s">
        <v>38</v>
      </c>
      <c r="I5" s="7" t="s">
        <v>38</v>
      </c>
      <c r="J5" s="7" t="s">
        <v>38</v>
      </c>
      <c r="K5" s="7">
        <f t="shared" ref="K5:R5" si="1">AVERAGE(K2:K4)</f>
        <v>19.966666666666665</v>
      </c>
      <c r="L5" s="7">
        <f t="shared" si="1"/>
        <v>20.266666666666666</v>
      </c>
      <c r="M5" s="7">
        <f t="shared" si="1"/>
        <v>24</v>
      </c>
      <c r="N5" s="7">
        <f t="shared" si="1"/>
        <v>24.5</v>
      </c>
      <c r="O5" s="7">
        <f t="shared" si="1"/>
        <v>6</v>
      </c>
      <c r="P5" s="7">
        <f t="shared" si="1"/>
        <v>6.3999999999999995</v>
      </c>
      <c r="Q5" s="7">
        <f t="shared" si="1"/>
        <v>8.9333333333333318</v>
      </c>
      <c r="R5" s="7">
        <f t="shared" si="1"/>
        <v>6.3999999999999995</v>
      </c>
      <c r="S5" s="7">
        <f t="shared" si="0"/>
        <v>32.9</v>
      </c>
      <c r="T5" s="7">
        <f t="shared" si="0"/>
        <v>30.066666666666666</v>
      </c>
      <c r="U5" s="7">
        <f t="shared" si="0"/>
        <v>87.466666666666654</v>
      </c>
      <c r="V5" s="7">
        <f t="shared" si="0"/>
        <v>77.233333333333334</v>
      </c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</row>
    <row r="6" spans="1:140" s="10" customFormat="1" x14ac:dyDescent="0.25"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</row>
    <row r="8" spans="1:140" s="1" customFormat="1" x14ac:dyDescent="0.25">
      <c r="A8" s="1" t="s">
        <v>16</v>
      </c>
      <c r="B8" s="1" t="s">
        <v>25</v>
      </c>
      <c r="C8" s="1">
        <v>1</v>
      </c>
      <c r="D8" s="3">
        <v>71.599999999999994</v>
      </c>
      <c r="E8" s="3">
        <v>87.6</v>
      </c>
      <c r="F8" s="3">
        <v>102.8</v>
      </c>
      <c r="G8" s="3">
        <v>43.1</v>
      </c>
      <c r="H8" s="3">
        <v>18</v>
      </c>
      <c r="I8" s="3">
        <v>9.4</v>
      </c>
      <c r="J8" s="3">
        <v>11.8</v>
      </c>
      <c r="K8" s="3">
        <v>35.700000000000003</v>
      </c>
      <c r="L8" s="3">
        <v>20.399999999999999</v>
      </c>
      <c r="M8" s="3">
        <v>41.6</v>
      </c>
      <c r="N8" s="3">
        <v>12.1</v>
      </c>
      <c r="O8" s="3">
        <v>4</v>
      </c>
      <c r="P8" s="3">
        <v>3.8</v>
      </c>
      <c r="Q8" s="3">
        <v>4.7</v>
      </c>
      <c r="R8" s="3">
        <v>4.5999999999999996</v>
      </c>
      <c r="S8" s="3">
        <v>17.7</v>
      </c>
      <c r="T8" s="3">
        <v>14.2</v>
      </c>
      <c r="U8" s="3">
        <v>56.4</v>
      </c>
      <c r="V8" s="3">
        <v>106.4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</row>
    <row r="9" spans="1:140" s="1" customFormat="1" x14ac:dyDescent="0.25">
      <c r="A9" s="1" t="s">
        <v>16</v>
      </c>
      <c r="B9" s="1" t="s">
        <v>25</v>
      </c>
      <c r="C9" s="1">
        <v>2</v>
      </c>
      <c r="D9" s="3">
        <v>76.900000000000006</v>
      </c>
      <c r="E9" s="3">
        <v>91.6</v>
      </c>
      <c r="F9" s="3">
        <v>93.6</v>
      </c>
      <c r="G9" s="3">
        <v>17.100000000000001</v>
      </c>
      <c r="H9" s="3">
        <v>18.7</v>
      </c>
      <c r="I9" s="3">
        <v>8.4</v>
      </c>
      <c r="J9" s="3">
        <v>12.8</v>
      </c>
      <c r="K9" s="3">
        <v>36</v>
      </c>
      <c r="L9" s="3">
        <v>22.8</v>
      </c>
      <c r="M9" s="3">
        <v>28.5</v>
      </c>
      <c r="N9" s="3">
        <v>16.100000000000001</v>
      </c>
      <c r="O9" s="3">
        <v>3.4</v>
      </c>
      <c r="P9" s="3">
        <v>3.7</v>
      </c>
      <c r="Q9" s="3">
        <v>3.4</v>
      </c>
      <c r="R9" s="3">
        <v>1.4</v>
      </c>
      <c r="S9" s="3">
        <v>16.8</v>
      </c>
      <c r="T9" s="3">
        <v>12.1</v>
      </c>
      <c r="U9" s="3">
        <v>60.5</v>
      </c>
      <c r="V9" s="3">
        <v>88.7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</row>
    <row r="10" spans="1:140" x14ac:dyDescent="0.25">
      <c r="A10" s="1" t="s">
        <v>16</v>
      </c>
      <c r="B10" s="1" t="s">
        <v>25</v>
      </c>
      <c r="C10" s="1">
        <v>3</v>
      </c>
      <c r="D10" s="3">
        <v>78.599999999999994</v>
      </c>
      <c r="E10" s="3">
        <v>92.2</v>
      </c>
      <c r="F10" s="3">
        <v>95.7</v>
      </c>
      <c r="G10" s="3">
        <v>25.1</v>
      </c>
      <c r="H10" s="3">
        <v>26.1</v>
      </c>
      <c r="I10" s="3">
        <v>6.7</v>
      </c>
      <c r="J10" s="3">
        <v>13.5</v>
      </c>
      <c r="K10" s="3">
        <v>37.6</v>
      </c>
      <c r="L10" s="3">
        <v>22.8</v>
      </c>
      <c r="M10" s="3">
        <v>43.7</v>
      </c>
      <c r="N10" s="3">
        <v>15.8</v>
      </c>
      <c r="O10" s="3">
        <v>4.5999999999999996</v>
      </c>
      <c r="P10" s="3">
        <v>4.5999999999999996</v>
      </c>
      <c r="Q10" s="3">
        <v>5.0999999999999996</v>
      </c>
      <c r="R10" s="3">
        <v>1.4</v>
      </c>
      <c r="S10" s="3">
        <v>18.399999999999999</v>
      </c>
      <c r="T10" s="3">
        <v>13.7</v>
      </c>
      <c r="U10" s="3">
        <v>61.3</v>
      </c>
      <c r="V10" s="3">
        <v>100</v>
      </c>
    </row>
    <row r="11" spans="1:140" x14ac:dyDescent="0.25">
      <c r="A11" s="1" t="s">
        <v>16</v>
      </c>
      <c r="B11" s="1" t="s">
        <v>25</v>
      </c>
      <c r="C11" s="1">
        <v>4</v>
      </c>
      <c r="D11" s="3">
        <v>83.9</v>
      </c>
      <c r="E11" s="3">
        <v>98.2</v>
      </c>
      <c r="F11" s="3">
        <v>98.9</v>
      </c>
      <c r="G11" s="3">
        <v>27.8</v>
      </c>
      <c r="H11" s="3">
        <v>24.2</v>
      </c>
      <c r="I11" s="3">
        <v>11.6</v>
      </c>
      <c r="J11" s="3">
        <v>18.7</v>
      </c>
      <c r="K11" s="3">
        <v>35.6</v>
      </c>
      <c r="L11" s="3">
        <v>22.4</v>
      </c>
      <c r="M11" s="3">
        <v>34.5</v>
      </c>
      <c r="N11" s="3">
        <v>12.1</v>
      </c>
      <c r="O11" s="3">
        <v>6.3</v>
      </c>
      <c r="P11" s="3">
        <v>5.7</v>
      </c>
      <c r="Q11" s="3">
        <v>5</v>
      </c>
      <c r="R11" s="3">
        <v>4.4000000000000004</v>
      </c>
      <c r="S11" s="3">
        <v>26.5</v>
      </c>
      <c r="T11" s="3">
        <v>18.7</v>
      </c>
      <c r="U11" s="3">
        <v>65.3</v>
      </c>
      <c r="V11" s="3">
        <v>95.6</v>
      </c>
    </row>
    <row r="12" spans="1:140" s="1" customFormat="1" x14ac:dyDescent="0.25">
      <c r="A12" s="1" t="s">
        <v>16</v>
      </c>
      <c r="B12" s="1" t="s">
        <v>25</v>
      </c>
      <c r="C12" s="1">
        <v>5</v>
      </c>
      <c r="D12" s="1">
        <v>86.3</v>
      </c>
      <c r="E12" s="1">
        <v>102.4</v>
      </c>
      <c r="F12" s="1">
        <v>95.6</v>
      </c>
      <c r="G12" s="1">
        <v>25.9</v>
      </c>
      <c r="H12" s="1">
        <v>19.899999999999999</v>
      </c>
      <c r="I12" s="1">
        <v>10.6</v>
      </c>
      <c r="J12" s="1">
        <v>9.8000000000000007</v>
      </c>
      <c r="K12" s="1">
        <v>33.700000000000003</v>
      </c>
      <c r="L12" s="1">
        <v>32</v>
      </c>
      <c r="M12" s="1">
        <v>27.9</v>
      </c>
      <c r="N12" s="1">
        <v>16.399999999999999</v>
      </c>
      <c r="O12" s="1">
        <v>5.4</v>
      </c>
      <c r="P12" s="1">
        <v>4</v>
      </c>
      <c r="Q12" s="1">
        <v>4</v>
      </c>
      <c r="R12" s="1">
        <v>3.7</v>
      </c>
      <c r="S12" s="1">
        <v>19.600000000000001</v>
      </c>
      <c r="T12" s="1">
        <v>16</v>
      </c>
      <c r="U12" s="1">
        <v>70.8</v>
      </c>
      <c r="V12" s="1">
        <v>90.5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</row>
    <row r="13" spans="1:140" x14ac:dyDescent="0.25">
      <c r="A13" s="1" t="s">
        <v>16</v>
      </c>
      <c r="B13" s="1" t="s">
        <v>25</v>
      </c>
      <c r="C13" s="1">
        <v>6</v>
      </c>
      <c r="D13" s="3">
        <v>75</v>
      </c>
      <c r="E13" s="3">
        <v>87.4</v>
      </c>
      <c r="F13" s="3">
        <v>85.8</v>
      </c>
      <c r="G13" s="3">
        <v>21.8</v>
      </c>
      <c r="H13" s="3">
        <v>16.5</v>
      </c>
      <c r="I13" s="3">
        <v>11.2</v>
      </c>
      <c r="J13" s="3">
        <v>12.2</v>
      </c>
      <c r="K13" s="3">
        <v>47.8</v>
      </c>
      <c r="L13" s="3">
        <v>18.3</v>
      </c>
      <c r="M13" s="3">
        <v>34.1</v>
      </c>
      <c r="N13" s="3">
        <v>15.8</v>
      </c>
      <c r="O13" s="3">
        <v>3.8</v>
      </c>
      <c r="P13" s="3">
        <v>3.6</v>
      </c>
      <c r="Q13" s="3">
        <v>4.5</v>
      </c>
      <c r="R13" s="3">
        <v>2.2999999999999998</v>
      </c>
      <c r="S13" s="3">
        <v>17.8</v>
      </c>
      <c r="T13" s="3">
        <v>15.2</v>
      </c>
      <c r="U13" s="3">
        <v>54.7</v>
      </c>
      <c r="V13" s="3">
        <v>108.1</v>
      </c>
    </row>
    <row r="14" spans="1:140" s="6" customFormat="1" x14ac:dyDescent="0.25">
      <c r="D14" s="7">
        <f>AVERAGE(D8:D13)</f>
        <v>78.716666666666669</v>
      </c>
      <c r="E14" s="7">
        <f t="shared" ref="E14:V14" si="2">AVERAGE(E8:E13)</f>
        <v>93.233333333333334</v>
      </c>
      <c r="F14" s="7">
        <f>AVERAGE(F8:F13)</f>
        <v>95.399999999999991</v>
      </c>
      <c r="G14" s="7">
        <f t="shared" si="2"/>
        <v>26.8</v>
      </c>
      <c r="H14" s="7">
        <f t="shared" si="2"/>
        <v>20.566666666666666</v>
      </c>
      <c r="I14" s="7">
        <f t="shared" si="2"/>
        <v>9.65</v>
      </c>
      <c r="J14" s="7">
        <f t="shared" si="2"/>
        <v>13.133333333333333</v>
      </c>
      <c r="K14" s="7">
        <f t="shared" si="2"/>
        <v>37.733333333333341</v>
      </c>
      <c r="L14" s="7">
        <f t="shared" si="2"/>
        <v>23.116666666666671</v>
      </c>
      <c r="M14" s="7">
        <f t="shared" si="2"/>
        <v>35.050000000000004</v>
      </c>
      <c r="N14" s="7">
        <f t="shared" si="2"/>
        <v>14.716666666666667</v>
      </c>
      <c r="O14" s="7">
        <f t="shared" si="2"/>
        <v>4.5833333333333339</v>
      </c>
      <c r="P14" s="7">
        <f t="shared" si="2"/>
        <v>4.2333333333333334</v>
      </c>
      <c r="Q14" s="7">
        <f t="shared" si="2"/>
        <v>4.45</v>
      </c>
      <c r="R14" s="7">
        <f t="shared" si="2"/>
        <v>2.9666666666666668</v>
      </c>
      <c r="S14" s="7">
        <f t="shared" si="2"/>
        <v>19.466666666666665</v>
      </c>
      <c r="T14" s="7">
        <f t="shared" si="2"/>
        <v>14.983333333333334</v>
      </c>
      <c r="U14" s="7">
        <f t="shared" si="2"/>
        <v>61.5</v>
      </c>
      <c r="V14" s="7">
        <f t="shared" si="2"/>
        <v>98.216666666666683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</row>
    <row r="17" spans="1:140" s="1" customFormat="1" x14ac:dyDescent="0.25">
      <c r="A17" s="1" t="s">
        <v>16</v>
      </c>
      <c r="B17" s="1" t="s">
        <v>26</v>
      </c>
      <c r="C17" s="1">
        <v>1</v>
      </c>
      <c r="D17" s="1">
        <v>159.30000000000001</v>
      </c>
      <c r="E17" s="1">
        <v>199</v>
      </c>
      <c r="F17" s="1">
        <v>182.1</v>
      </c>
      <c r="G17" s="1">
        <v>53.1</v>
      </c>
      <c r="H17" s="1">
        <v>39.700000000000003</v>
      </c>
      <c r="I17" s="1">
        <v>16.600000000000001</v>
      </c>
      <c r="J17" s="1">
        <v>27.7</v>
      </c>
      <c r="K17" s="3">
        <v>15.2</v>
      </c>
      <c r="L17" s="3">
        <v>26.6</v>
      </c>
      <c r="M17" s="3">
        <v>11.2</v>
      </c>
      <c r="N17" s="3">
        <v>34.6</v>
      </c>
      <c r="O17" s="1">
        <v>10.1</v>
      </c>
      <c r="P17" s="1">
        <v>14.5</v>
      </c>
      <c r="Q17" s="1">
        <v>10.199999999999999</v>
      </c>
      <c r="R17" s="1">
        <v>15.5</v>
      </c>
      <c r="S17" s="3">
        <v>48.3</v>
      </c>
      <c r="T17" s="3">
        <v>31.5</v>
      </c>
      <c r="U17" s="3">
        <v>128.69999999999999</v>
      </c>
      <c r="V17" s="3">
        <v>77.5</v>
      </c>
      <c r="W17" s="9"/>
      <c r="X17" s="10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</row>
    <row r="18" spans="1:140" s="1" customFormat="1" x14ac:dyDescent="0.25">
      <c r="A18" s="1" t="s">
        <v>16</v>
      </c>
      <c r="B18" s="1" t="s">
        <v>26</v>
      </c>
      <c r="C18" s="1">
        <v>2</v>
      </c>
      <c r="D18" s="3">
        <v>193.1</v>
      </c>
      <c r="E18" s="3">
        <v>222.4</v>
      </c>
      <c r="F18" s="3">
        <v>215</v>
      </c>
      <c r="G18" s="3">
        <v>71.599999999999994</v>
      </c>
      <c r="H18" s="3">
        <v>43.7</v>
      </c>
      <c r="I18" s="3">
        <v>22.8</v>
      </c>
      <c r="J18" s="3">
        <v>31.2</v>
      </c>
      <c r="K18" s="3">
        <v>16.7</v>
      </c>
      <c r="L18" s="3">
        <v>38.799999999999997</v>
      </c>
      <c r="M18" s="3">
        <v>15.8</v>
      </c>
      <c r="N18" s="3">
        <v>29.2</v>
      </c>
      <c r="O18" s="3">
        <v>14.8</v>
      </c>
      <c r="P18" s="3">
        <v>13.5</v>
      </c>
      <c r="Q18" s="3">
        <v>13.4</v>
      </c>
      <c r="R18" s="3">
        <v>17.2</v>
      </c>
      <c r="S18" s="3">
        <v>52.6</v>
      </c>
      <c r="T18" s="3">
        <v>23.2</v>
      </c>
      <c r="U18" s="3">
        <v>155.19999999999999</v>
      </c>
      <c r="V18" s="3">
        <v>79.900000000000006</v>
      </c>
      <c r="W18" s="9"/>
      <c r="X18" s="10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</row>
    <row r="19" spans="1:140" s="1" customFormat="1" x14ac:dyDescent="0.25">
      <c r="A19" s="1" t="s">
        <v>16</v>
      </c>
      <c r="B19" s="1" t="s">
        <v>26</v>
      </c>
      <c r="C19" s="1">
        <v>3</v>
      </c>
      <c r="D19" s="3">
        <v>208.5</v>
      </c>
      <c r="E19" s="3">
        <v>241.2</v>
      </c>
      <c r="F19" s="3">
        <v>236.6</v>
      </c>
      <c r="G19" s="3">
        <v>79.7</v>
      </c>
      <c r="H19" s="3">
        <v>34.9</v>
      </c>
      <c r="I19" s="3">
        <v>31</v>
      </c>
      <c r="J19" s="3">
        <v>19.600000000000001</v>
      </c>
      <c r="K19" s="3">
        <v>15.3</v>
      </c>
      <c r="L19" s="3">
        <v>51</v>
      </c>
      <c r="M19" s="3">
        <v>14.4</v>
      </c>
      <c r="N19" s="3">
        <v>36.799999999999997</v>
      </c>
      <c r="O19" s="3">
        <v>13.6</v>
      </c>
      <c r="P19" s="3">
        <v>13.2</v>
      </c>
      <c r="Q19" s="3">
        <v>12.5</v>
      </c>
      <c r="R19" s="3">
        <v>13</v>
      </c>
      <c r="S19" s="3">
        <v>63.5</v>
      </c>
      <c r="T19" s="3">
        <v>26.5</v>
      </c>
      <c r="U19" s="3">
        <v>183.2</v>
      </c>
      <c r="V19" s="3">
        <v>80.8</v>
      </c>
      <c r="W19" s="9"/>
      <c r="X19" s="10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</row>
    <row r="20" spans="1:140" s="1" customFormat="1" x14ac:dyDescent="0.25">
      <c r="A20" s="1" t="s">
        <v>16</v>
      </c>
      <c r="B20" s="1" t="s">
        <v>26</v>
      </c>
      <c r="C20" s="1">
        <v>4</v>
      </c>
      <c r="D20" s="3">
        <v>191.4</v>
      </c>
      <c r="E20" s="3">
        <v>227.5</v>
      </c>
      <c r="F20" s="3">
        <v>217.2</v>
      </c>
      <c r="G20" s="3">
        <v>55.5</v>
      </c>
      <c r="H20" s="3">
        <v>19.2</v>
      </c>
      <c r="I20" s="3">
        <v>39.299999999999997</v>
      </c>
      <c r="J20" s="3">
        <v>35.799999999999997</v>
      </c>
      <c r="K20" s="3">
        <v>15.7</v>
      </c>
      <c r="L20" s="3">
        <v>33</v>
      </c>
      <c r="M20" s="3">
        <v>12.1</v>
      </c>
      <c r="N20" s="3">
        <v>29.2</v>
      </c>
      <c r="O20" s="3">
        <v>15</v>
      </c>
      <c r="P20" s="3">
        <v>18.399999999999999</v>
      </c>
      <c r="Q20" s="3">
        <v>15.8</v>
      </c>
      <c r="R20" s="3">
        <v>15.9</v>
      </c>
      <c r="S20" s="3">
        <v>64.2</v>
      </c>
      <c r="T20" s="3">
        <v>31.7</v>
      </c>
      <c r="U20" s="3">
        <v>152.9</v>
      </c>
      <c r="V20" s="3">
        <v>84.1</v>
      </c>
      <c r="W20" s="9"/>
      <c r="X20" s="10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</row>
    <row r="21" spans="1:140" s="1" customFormat="1" x14ac:dyDescent="0.25">
      <c r="A21" s="1" t="s">
        <v>16</v>
      </c>
      <c r="B21" s="1" t="s">
        <v>26</v>
      </c>
      <c r="C21" s="1">
        <v>5</v>
      </c>
      <c r="D21" s="3">
        <v>177.7</v>
      </c>
      <c r="E21" s="3">
        <v>218.7</v>
      </c>
      <c r="F21" s="3">
        <v>201.1</v>
      </c>
      <c r="G21" s="3">
        <v>57.4</v>
      </c>
      <c r="H21" s="3">
        <v>44.1</v>
      </c>
      <c r="I21" s="3">
        <v>29</v>
      </c>
      <c r="J21" s="3">
        <v>32.200000000000003</v>
      </c>
      <c r="K21" s="3">
        <v>18.399999999999999</v>
      </c>
      <c r="L21" s="3">
        <v>30.8</v>
      </c>
      <c r="M21" s="3">
        <v>15</v>
      </c>
      <c r="N21" s="3">
        <v>24.1</v>
      </c>
      <c r="O21" s="3">
        <v>14.6</v>
      </c>
      <c r="P21" s="3">
        <v>13.3</v>
      </c>
      <c r="Q21" s="3">
        <v>12.9</v>
      </c>
      <c r="R21" s="3">
        <v>13.3</v>
      </c>
      <c r="S21" s="3">
        <v>52.6</v>
      </c>
      <c r="T21" s="3">
        <v>27.6</v>
      </c>
      <c r="U21" s="3">
        <v>137.80000000000001</v>
      </c>
      <c r="V21" s="3">
        <v>82</v>
      </c>
      <c r="W21" s="9"/>
      <c r="X21" s="10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</row>
    <row r="22" spans="1:140" s="1" customFormat="1" x14ac:dyDescent="0.25">
      <c r="A22" s="1" t="s">
        <v>16</v>
      </c>
      <c r="B22" s="1" t="s">
        <v>26</v>
      </c>
      <c r="C22" s="1">
        <v>6</v>
      </c>
      <c r="D22" s="3">
        <v>173.8</v>
      </c>
      <c r="E22" s="3">
        <v>211.3</v>
      </c>
      <c r="F22" s="3">
        <v>200.2</v>
      </c>
      <c r="G22" s="3">
        <v>49.4</v>
      </c>
      <c r="H22" s="3">
        <v>36.5</v>
      </c>
      <c r="I22" s="3">
        <v>20.3</v>
      </c>
      <c r="J22" s="3">
        <v>38.700000000000003</v>
      </c>
      <c r="K22" s="3">
        <v>15.9</v>
      </c>
      <c r="L22" s="3">
        <v>36.1</v>
      </c>
      <c r="M22" s="3">
        <v>16</v>
      </c>
      <c r="N22" s="3">
        <v>23.3</v>
      </c>
      <c r="O22" s="3">
        <v>12.3</v>
      </c>
      <c r="P22" s="3">
        <v>14.2</v>
      </c>
      <c r="Q22" s="3">
        <v>10.6</v>
      </c>
      <c r="R22" s="3">
        <v>15.3</v>
      </c>
      <c r="S22" s="3">
        <v>47.2</v>
      </c>
      <c r="T22" s="3">
        <v>27.1</v>
      </c>
      <c r="U22" s="3">
        <v>134.30000000000001</v>
      </c>
      <c r="V22" s="3">
        <v>75.5</v>
      </c>
      <c r="W22" s="9"/>
      <c r="X22" s="10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</row>
    <row r="23" spans="1:140" s="6" customFormat="1" x14ac:dyDescent="0.25">
      <c r="D23" s="7">
        <f>AVERAGE(D17:D22)</f>
        <v>183.96666666666667</v>
      </c>
      <c r="E23" s="7">
        <f t="shared" ref="E23:V23" si="3">AVERAGE(E17:E22)</f>
        <v>220.01666666666665</v>
      </c>
      <c r="F23" s="7">
        <f t="shared" si="3"/>
        <v>208.70000000000002</v>
      </c>
      <c r="G23" s="7">
        <f t="shared" si="3"/>
        <v>61.116666666666653</v>
      </c>
      <c r="H23" s="7">
        <f t="shared" si="3"/>
        <v>36.35</v>
      </c>
      <c r="I23" s="7">
        <f t="shared" si="3"/>
        <v>26.5</v>
      </c>
      <c r="J23" s="7">
        <f t="shared" si="3"/>
        <v>30.866666666666664</v>
      </c>
      <c r="K23" s="7">
        <f>AVERAGE(K17:K22)</f>
        <v>16.200000000000003</v>
      </c>
      <c r="L23" s="7">
        <f t="shared" si="3"/>
        <v>36.050000000000004</v>
      </c>
      <c r="M23" s="7">
        <f>AVERAGE(M17:M22)</f>
        <v>14.083333333333334</v>
      </c>
      <c r="N23" s="7">
        <f t="shared" si="3"/>
        <v>29.533333333333331</v>
      </c>
      <c r="O23" s="7">
        <f>AVERAGE(O17:O22)</f>
        <v>13.399999999999999</v>
      </c>
      <c r="P23" s="7">
        <f t="shared" si="3"/>
        <v>14.516666666666667</v>
      </c>
      <c r="Q23" s="7">
        <f>AVERAGE(Q17:Q22)</f>
        <v>12.566666666666668</v>
      </c>
      <c r="R23" s="7">
        <f t="shared" si="3"/>
        <v>15.033333333333333</v>
      </c>
      <c r="S23" s="7">
        <f t="shared" si="3"/>
        <v>54.733333333333341</v>
      </c>
      <c r="T23" s="7">
        <f t="shared" si="3"/>
        <v>27.933333333333334</v>
      </c>
      <c r="U23" s="7">
        <f t="shared" si="3"/>
        <v>148.68333333333331</v>
      </c>
      <c r="V23" s="7">
        <f t="shared" si="3"/>
        <v>79.966666666666654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</row>
    <row r="26" spans="1:140" s="1" customFormat="1" x14ac:dyDescent="0.25">
      <c r="A26" s="1" t="s">
        <v>14</v>
      </c>
      <c r="B26" s="1" t="s">
        <v>32</v>
      </c>
      <c r="C26" s="1">
        <v>1</v>
      </c>
      <c r="D26" s="3">
        <v>181.2</v>
      </c>
      <c r="E26" s="3">
        <v>200.4</v>
      </c>
      <c r="F26" s="3">
        <v>206.1</v>
      </c>
      <c r="G26" s="3">
        <v>50.3</v>
      </c>
      <c r="H26" s="3">
        <v>34.700000000000003</v>
      </c>
      <c r="I26" s="3">
        <v>46.1</v>
      </c>
      <c r="J26" s="3">
        <v>51</v>
      </c>
      <c r="K26" s="3">
        <v>24.6</v>
      </c>
      <c r="L26" s="3">
        <v>25.5</v>
      </c>
      <c r="M26" s="3">
        <v>17.600000000000001</v>
      </c>
      <c r="N26" s="3">
        <v>20</v>
      </c>
      <c r="O26" s="3">
        <v>11</v>
      </c>
      <c r="P26" s="3">
        <v>6.4</v>
      </c>
      <c r="Q26" s="3">
        <v>6.5</v>
      </c>
      <c r="R26" s="3">
        <v>2.9</v>
      </c>
      <c r="S26" s="3">
        <v>33.799999999999997</v>
      </c>
      <c r="T26" s="3">
        <v>24.3</v>
      </c>
      <c r="U26" s="3">
        <v>104.7</v>
      </c>
      <c r="V26" s="3">
        <v>83.7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</row>
    <row r="27" spans="1:140" s="1" customFormat="1" x14ac:dyDescent="0.25">
      <c r="A27" s="1" t="s">
        <v>14</v>
      </c>
      <c r="B27" s="1" t="s">
        <v>32</v>
      </c>
      <c r="C27" s="1">
        <v>2</v>
      </c>
      <c r="D27" s="3">
        <v>194.5</v>
      </c>
      <c r="E27" s="3">
        <v>213.8</v>
      </c>
      <c r="F27" s="3">
        <v>209.2</v>
      </c>
      <c r="G27" s="3">
        <v>49.3</v>
      </c>
      <c r="H27" s="3">
        <v>40.6</v>
      </c>
      <c r="I27" s="3">
        <v>58.3</v>
      </c>
      <c r="J27" s="3">
        <v>54.9</v>
      </c>
      <c r="K27" s="3">
        <v>24.1</v>
      </c>
      <c r="L27" s="3">
        <v>18.7</v>
      </c>
      <c r="M27" s="3">
        <v>17.7</v>
      </c>
      <c r="N27" s="3">
        <v>18.3</v>
      </c>
      <c r="O27" s="3">
        <v>10</v>
      </c>
      <c r="P27" s="3">
        <v>6.2</v>
      </c>
      <c r="Q27" s="3">
        <v>9.6999999999999993</v>
      </c>
      <c r="R27" s="3">
        <v>8</v>
      </c>
      <c r="S27" s="3">
        <v>49.5</v>
      </c>
      <c r="T27" s="3">
        <v>27</v>
      </c>
      <c r="U27" s="3">
        <v>94.4</v>
      </c>
      <c r="V27" s="3">
        <v>84.4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</row>
    <row r="28" spans="1:140" s="1" customFormat="1" x14ac:dyDescent="0.25">
      <c r="A28" s="1" t="s">
        <v>14</v>
      </c>
      <c r="B28" s="1" t="s">
        <v>32</v>
      </c>
      <c r="C28" s="1">
        <v>3</v>
      </c>
      <c r="D28" s="1">
        <v>192</v>
      </c>
      <c r="E28" s="1">
        <v>219.4</v>
      </c>
      <c r="F28" s="1">
        <v>205.1</v>
      </c>
      <c r="G28" s="1">
        <v>53.1</v>
      </c>
      <c r="H28" s="1">
        <v>36.700000000000003</v>
      </c>
      <c r="I28" s="1">
        <v>48.3</v>
      </c>
      <c r="J28" s="1">
        <v>45.2</v>
      </c>
      <c r="K28" s="1">
        <v>20.6</v>
      </c>
      <c r="L28" s="1">
        <v>29.6</v>
      </c>
      <c r="M28" s="1">
        <v>17.899999999999999</v>
      </c>
      <c r="N28" s="1">
        <v>25.4</v>
      </c>
      <c r="O28" s="1">
        <v>11.2</v>
      </c>
      <c r="P28" s="1">
        <v>7.2</v>
      </c>
      <c r="Q28" s="1">
        <v>6.2</v>
      </c>
      <c r="R28" s="1">
        <v>7.9</v>
      </c>
      <c r="S28" s="1">
        <v>34.200000000000003</v>
      </c>
      <c r="T28" s="1">
        <v>24.5</v>
      </c>
      <c r="U28" s="1">
        <v>111.5</v>
      </c>
      <c r="V28" s="1">
        <v>75.900000000000006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</row>
    <row r="29" spans="1:140" s="6" customFormat="1" x14ac:dyDescent="0.25">
      <c r="D29" s="7">
        <f>AVERAGE(D26:D28)</f>
        <v>189.23333333333335</v>
      </c>
      <c r="E29" s="7">
        <f t="shared" ref="E29:V29" si="4">AVERAGE(E26:E28)</f>
        <v>211.20000000000002</v>
      </c>
      <c r="F29" s="7">
        <f t="shared" si="4"/>
        <v>206.79999999999998</v>
      </c>
      <c r="G29" s="7">
        <f t="shared" si="4"/>
        <v>50.9</v>
      </c>
      <c r="H29" s="7">
        <f t="shared" si="4"/>
        <v>37.333333333333336</v>
      </c>
      <c r="I29" s="7">
        <f t="shared" si="4"/>
        <v>50.9</v>
      </c>
      <c r="J29" s="7">
        <f t="shared" si="4"/>
        <v>50.366666666666674</v>
      </c>
      <c r="K29" s="7">
        <f t="shared" si="4"/>
        <v>23.100000000000005</v>
      </c>
      <c r="L29" s="7">
        <f t="shared" si="4"/>
        <v>24.600000000000005</v>
      </c>
      <c r="M29" s="7">
        <f t="shared" si="4"/>
        <v>17.733333333333331</v>
      </c>
      <c r="N29" s="7">
        <f t="shared" si="4"/>
        <v>21.233333333333331</v>
      </c>
      <c r="O29" s="7">
        <f t="shared" si="4"/>
        <v>10.733333333333334</v>
      </c>
      <c r="P29" s="7">
        <f t="shared" si="4"/>
        <v>6.6000000000000005</v>
      </c>
      <c r="Q29" s="7">
        <f t="shared" si="4"/>
        <v>7.4666666666666659</v>
      </c>
      <c r="R29" s="7">
        <f t="shared" si="4"/>
        <v>6.2666666666666666</v>
      </c>
      <c r="S29" s="7">
        <f t="shared" si="4"/>
        <v>39.166666666666664</v>
      </c>
      <c r="T29" s="7">
        <f t="shared" si="4"/>
        <v>25.266666666666666</v>
      </c>
      <c r="U29" s="7">
        <f t="shared" si="4"/>
        <v>103.53333333333335</v>
      </c>
      <c r="V29" s="7">
        <f t="shared" si="4"/>
        <v>81.333333333333343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</row>
    <row r="32" spans="1:140" s="1" customFormat="1" x14ac:dyDescent="0.25">
      <c r="A32" s="1" t="s">
        <v>15</v>
      </c>
      <c r="B32" s="1" t="s">
        <v>35</v>
      </c>
      <c r="C32" s="1">
        <v>1</v>
      </c>
      <c r="D32" s="3">
        <v>172</v>
      </c>
      <c r="E32" s="3">
        <v>202.1</v>
      </c>
      <c r="F32" s="3">
        <v>216.4</v>
      </c>
      <c r="G32" s="3">
        <v>99.1</v>
      </c>
      <c r="H32" s="3">
        <v>78.099999999999994</v>
      </c>
      <c r="I32" s="3">
        <v>42.3</v>
      </c>
      <c r="J32" s="3">
        <v>16</v>
      </c>
      <c r="K32" s="3">
        <v>11.9</v>
      </c>
      <c r="L32" s="3">
        <v>7.6</v>
      </c>
      <c r="M32" s="3">
        <v>9.4</v>
      </c>
      <c r="N32" s="3">
        <v>19.899999999999999</v>
      </c>
      <c r="O32" s="3">
        <v>15.9</v>
      </c>
      <c r="P32" s="3">
        <v>20.399999999999999</v>
      </c>
      <c r="Q32" s="3">
        <v>16.7</v>
      </c>
      <c r="R32" s="3">
        <v>19.5</v>
      </c>
      <c r="S32" s="3">
        <v>77</v>
      </c>
      <c r="T32" s="3">
        <v>26.6</v>
      </c>
      <c r="U32" s="3">
        <v>147.4</v>
      </c>
      <c r="V32" s="3">
        <v>70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</row>
    <row r="33" spans="1:140" s="1" customFormat="1" x14ac:dyDescent="0.25">
      <c r="A33" s="1" t="s">
        <v>15</v>
      </c>
      <c r="B33" s="1" t="s">
        <v>35</v>
      </c>
      <c r="C33" s="1">
        <v>2</v>
      </c>
      <c r="D33" s="3">
        <v>180.7</v>
      </c>
      <c r="E33" s="3">
        <v>208.5</v>
      </c>
      <c r="F33" s="3">
        <v>227</v>
      </c>
      <c r="G33" s="3">
        <v>97.3</v>
      </c>
      <c r="H33" s="3">
        <v>72.2</v>
      </c>
      <c r="I33" s="3">
        <v>49</v>
      </c>
      <c r="J33" s="3">
        <v>19.8</v>
      </c>
      <c r="K33" s="3">
        <v>9</v>
      </c>
      <c r="L33" s="3">
        <v>8.1999999999999993</v>
      </c>
      <c r="M33" s="3">
        <v>10.3</v>
      </c>
      <c r="N33" s="3">
        <v>25.4</v>
      </c>
      <c r="O33" s="3">
        <v>13.5</v>
      </c>
      <c r="P33" s="3">
        <v>14.1</v>
      </c>
      <c r="Q33" s="3">
        <v>13.7</v>
      </c>
      <c r="R33" s="3">
        <v>11.2</v>
      </c>
      <c r="S33" s="3">
        <v>76.3</v>
      </c>
      <c r="T33" s="3">
        <v>35.6</v>
      </c>
      <c r="U33" s="3">
        <v>150.5</v>
      </c>
      <c r="V33" s="3">
        <v>83.2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</row>
    <row r="34" spans="1:140" s="1" customFormat="1" x14ac:dyDescent="0.25">
      <c r="A34" s="1" t="s">
        <v>15</v>
      </c>
      <c r="B34" s="1" t="s">
        <v>35</v>
      </c>
      <c r="C34" s="1">
        <v>3</v>
      </c>
      <c r="D34" s="3">
        <v>192.8</v>
      </c>
      <c r="E34" s="3">
        <v>219.8</v>
      </c>
      <c r="F34" s="3">
        <v>217.2</v>
      </c>
      <c r="G34" s="3">
        <v>85.7</v>
      </c>
      <c r="H34" s="3">
        <v>44</v>
      </c>
      <c r="I34" s="3">
        <v>34.299999999999997</v>
      </c>
      <c r="J34" s="3">
        <v>20.100000000000001</v>
      </c>
      <c r="K34" s="3">
        <v>9.6999999999999993</v>
      </c>
      <c r="L34" s="3">
        <v>20.8</v>
      </c>
      <c r="M34" s="3">
        <v>11</v>
      </c>
      <c r="N34" s="3">
        <v>14.4</v>
      </c>
      <c r="O34" s="3">
        <v>17.399999999999999</v>
      </c>
      <c r="P34" s="3">
        <v>23.1</v>
      </c>
      <c r="Q34" s="3">
        <v>14.8</v>
      </c>
      <c r="R34" s="3">
        <v>23.9</v>
      </c>
      <c r="S34" s="3">
        <v>76</v>
      </c>
      <c r="T34" s="3">
        <v>26.2</v>
      </c>
      <c r="U34" s="3">
        <v>153.30000000000001</v>
      </c>
      <c r="V34" s="3">
        <v>66.400000000000006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</row>
    <row r="35" spans="1:140" s="1" customFormat="1" x14ac:dyDescent="0.25">
      <c r="A35" s="1" t="s">
        <v>15</v>
      </c>
      <c r="B35" s="1" t="s">
        <v>35</v>
      </c>
      <c r="C35" s="1">
        <v>4</v>
      </c>
      <c r="D35" s="1">
        <v>197.4</v>
      </c>
      <c r="E35" s="1">
        <v>229</v>
      </c>
      <c r="F35" s="3">
        <v>237.7</v>
      </c>
      <c r="G35" s="3">
        <v>67.400000000000006</v>
      </c>
      <c r="I35" s="3">
        <v>34.6</v>
      </c>
      <c r="J35" s="3"/>
      <c r="K35" s="3">
        <v>13.4</v>
      </c>
      <c r="L35" s="3">
        <v>9.9</v>
      </c>
      <c r="M35" s="3">
        <v>10.9</v>
      </c>
      <c r="N35" s="3">
        <v>10.6</v>
      </c>
      <c r="O35" s="3">
        <v>14.3</v>
      </c>
      <c r="P35" s="3">
        <v>9.4</v>
      </c>
      <c r="Q35" s="3">
        <v>10.5</v>
      </c>
      <c r="R35" s="3">
        <v>18.600000000000001</v>
      </c>
      <c r="S35" s="3">
        <v>57.4</v>
      </c>
      <c r="T35" s="3">
        <v>18.2</v>
      </c>
      <c r="U35" s="3">
        <v>119.1</v>
      </c>
      <c r="V35" s="3">
        <v>62.6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</row>
    <row r="36" spans="1:140" s="6" customFormat="1" x14ac:dyDescent="0.25">
      <c r="D36" s="7">
        <f>AVERAGE(D32:D35)</f>
        <v>185.72499999999999</v>
      </c>
      <c r="E36" s="7">
        <f t="shared" ref="E36:V36" si="5">AVERAGE(E32:E35)</f>
        <v>214.85000000000002</v>
      </c>
      <c r="F36" s="7">
        <f t="shared" si="5"/>
        <v>224.57499999999999</v>
      </c>
      <c r="G36" s="7">
        <f t="shared" si="5"/>
        <v>87.375</v>
      </c>
      <c r="H36" s="7">
        <f t="shared" si="5"/>
        <v>64.766666666666666</v>
      </c>
      <c r="I36" s="7">
        <f t="shared" si="5"/>
        <v>40.049999999999997</v>
      </c>
      <c r="J36" s="7">
        <f t="shared" si="5"/>
        <v>18.633333333333333</v>
      </c>
      <c r="K36" s="7">
        <f t="shared" si="5"/>
        <v>11</v>
      </c>
      <c r="L36" s="7">
        <f t="shared" si="5"/>
        <v>11.625</v>
      </c>
      <c r="M36" s="7">
        <f t="shared" si="5"/>
        <v>10.4</v>
      </c>
      <c r="N36" s="7">
        <f t="shared" si="5"/>
        <v>17.574999999999999</v>
      </c>
      <c r="O36" s="7">
        <f t="shared" si="5"/>
        <v>15.274999999999999</v>
      </c>
      <c r="P36" s="7">
        <f t="shared" si="5"/>
        <v>16.75</v>
      </c>
      <c r="Q36" s="7">
        <f t="shared" si="5"/>
        <v>13.925000000000001</v>
      </c>
      <c r="R36" s="7">
        <f t="shared" si="5"/>
        <v>18.299999999999997</v>
      </c>
      <c r="S36" s="7">
        <f t="shared" si="5"/>
        <v>71.674999999999997</v>
      </c>
      <c r="T36" s="7">
        <f t="shared" si="5"/>
        <v>26.650000000000002</v>
      </c>
      <c r="U36" s="7">
        <f t="shared" si="5"/>
        <v>142.57499999999999</v>
      </c>
      <c r="V36" s="7">
        <f t="shared" si="5"/>
        <v>70.55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</row>
    <row r="37" spans="1:140" x14ac:dyDescent="0.25">
      <c r="D37"/>
      <c r="E37"/>
    </row>
    <row r="38" spans="1:140" x14ac:dyDescent="0.25">
      <c r="D38"/>
      <c r="E38"/>
    </row>
    <row r="39" spans="1:140" s="1" customFormat="1" x14ac:dyDescent="0.25">
      <c r="A39" s="1" t="s">
        <v>14</v>
      </c>
      <c r="B39" s="1" t="s">
        <v>36</v>
      </c>
      <c r="C39" s="1">
        <v>1</v>
      </c>
      <c r="D39" s="1">
        <v>77.5</v>
      </c>
      <c r="E39" s="1">
        <v>91.7</v>
      </c>
      <c r="F39" s="3">
        <v>87.1</v>
      </c>
      <c r="G39" s="3">
        <v>22.8</v>
      </c>
      <c r="H39" s="3">
        <v>29.4</v>
      </c>
      <c r="I39" s="3">
        <v>9.1999999999999993</v>
      </c>
      <c r="J39" s="3">
        <v>15.2</v>
      </c>
      <c r="K39" s="3">
        <v>15</v>
      </c>
      <c r="L39" s="3">
        <v>19.100000000000001</v>
      </c>
      <c r="M39" s="3">
        <v>11.9</v>
      </c>
      <c r="N39" s="3">
        <v>10.8</v>
      </c>
      <c r="O39" s="3">
        <v>4.4000000000000004</v>
      </c>
      <c r="P39" s="3">
        <v>3.3</v>
      </c>
      <c r="Q39" s="3">
        <v>3.3</v>
      </c>
      <c r="R39" s="3">
        <v>4</v>
      </c>
      <c r="S39" s="3">
        <v>24.7</v>
      </c>
      <c r="T39" s="3">
        <v>13.8</v>
      </c>
      <c r="U39" s="3">
        <v>55.7</v>
      </c>
      <c r="V39" s="3">
        <v>50.2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</row>
    <row r="40" spans="1:140" s="1" customFormat="1" x14ac:dyDescent="0.25">
      <c r="A40" s="1" t="s">
        <v>14</v>
      </c>
      <c r="B40" s="1" t="s">
        <v>36</v>
      </c>
      <c r="C40" s="1">
        <v>2</v>
      </c>
      <c r="D40" s="1">
        <v>68.400000000000006</v>
      </c>
      <c r="E40" s="1">
        <v>85.2</v>
      </c>
      <c r="F40" s="3">
        <v>82</v>
      </c>
      <c r="G40" s="3">
        <v>28.5</v>
      </c>
      <c r="H40" s="3">
        <v>24.8</v>
      </c>
      <c r="I40" s="3">
        <v>5.4</v>
      </c>
      <c r="J40" s="3">
        <v>6</v>
      </c>
      <c r="K40" s="3">
        <v>14.2</v>
      </c>
      <c r="L40" s="3">
        <v>22.8</v>
      </c>
      <c r="M40" s="3">
        <v>15.4</v>
      </c>
      <c r="N40" s="3">
        <v>13.6</v>
      </c>
      <c r="O40" s="3">
        <v>6.3</v>
      </c>
      <c r="P40" s="3">
        <v>5.2</v>
      </c>
      <c r="Q40" s="3">
        <v>4.7</v>
      </c>
      <c r="R40" s="3">
        <v>6.8</v>
      </c>
      <c r="S40" s="3">
        <v>23.9</v>
      </c>
      <c r="T40" s="3">
        <v>7.9</v>
      </c>
      <c r="U40" s="3">
        <v>61.5</v>
      </c>
      <c r="V40" s="3">
        <v>45.3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</row>
    <row r="41" spans="1:140" s="1" customFormat="1" x14ac:dyDescent="0.25">
      <c r="A41" s="1" t="s">
        <v>14</v>
      </c>
      <c r="B41" s="1" t="s">
        <v>36</v>
      </c>
      <c r="C41" s="1">
        <v>3</v>
      </c>
      <c r="D41" s="1">
        <v>79.8</v>
      </c>
      <c r="E41" s="1">
        <v>92.2</v>
      </c>
      <c r="F41" s="3">
        <v>88.2</v>
      </c>
      <c r="G41" s="3">
        <v>32.9</v>
      </c>
      <c r="H41" s="3">
        <v>23.4</v>
      </c>
      <c r="I41" s="3">
        <v>7.5</v>
      </c>
      <c r="J41" s="3">
        <v>18.3</v>
      </c>
      <c r="K41" s="3">
        <v>15.3</v>
      </c>
      <c r="L41" s="3">
        <v>14</v>
      </c>
      <c r="M41" s="3">
        <v>17.899999999999999</v>
      </c>
      <c r="N41" s="3">
        <v>8.4</v>
      </c>
      <c r="O41" s="3">
        <v>7</v>
      </c>
      <c r="P41" s="3">
        <v>5.2</v>
      </c>
      <c r="Q41" s="3">
        <v>5</v>
      </c>
      <c r="R41" s="3">
        <v>5.6</v>
      </c>
      <c r="S41" s="3">
        <v>29.4</v>
      </c>
      <c r="T41" s="3">
        <v>20.5</v>
      </c>
      <c r="U41" s="3">
        <v>55.3</v>
      </c>
      <c r="V41" s="3">
        <v>61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</row>
    <row r="42" spans="1:140" s="1" customFormat="1" x14ac:dyDescent="0.25">
      <c r="A42" s="1" t="s">
        <v>14</v>
      </c>
      <c r="B42" s="1" t="s">
        <v>36</v>
      </c>
      <c r="C42" s="1">
        <v>4</v>
      </c>
      <c r="D42" s="1">
        <v>74.599999999999994</v>
      </c>
      <c r="E42" s="1">
        <v>87.7</v>
      </c>
      <c r="F42" s="3">
        <v>84</v>
      </c>
      <c r="G42" s="3">
        <v>27</v>
      </c>
      <c r="H42" s="3">
        <v>23.1</v>
      </c>
      <c r="I42" s="3">
        <v>5</v>
      </c>
      <c r="J42" s="3">
        <v>11.4</v>
      </c>
      <c r="K42" s="3">
        <v>14.3</v>
      </c>
      <c r="L42" s="3">
        <v>17.3</v>
      </c>
      <c r="M42" s="3">
        <v>10.9</v>
      </c>
      <c r="N42" s="3">
        <v>10.199999999999999</v>
      </c>
      <c r="O42" s="3">
        <v>5.2</v>
      </c>
      <c r="P42" s="3">
        <v>6.9</v>
      </c>
      <c r="Q42" s="3">
        <v>3.5</v>
      </c>
      <c r="R42" s="3">
        <v>4.0999999999999996</v>
      </c>
      <c r="S42" s="3">
        <v>21.8</v>
      </c>
      <c r="T42" s="3">
        <v>18</v>
      </c>
      <c r="U42" s="3">
        <v>59.3</v>
      </c>
      <c r="V42" s="3">
        <v>53.4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</row>
    <row r="43" spans="1:140" s="1" customFormat="1" x14ac:dyDescent="0.25">
      <c r="A43" s="1" t="s">
        <v>14</v>
      </c>
      <c r="B43" s="1" t="s">
        <v>36</v>
      </c>
      <c r="C43" s="1">
        <v>5</v>
      </c>
      <c r="D43" s="1">
        <v>75.2</v>
      </c>
      <c r="E43" s="3">
        <v>94.1</v>
      </c>
      <c r="F43" s="3">
        <v>88.4</v>
      </c>
      <c r="G43" s="3">
        <v>23.7</v>
      </c>
      <c r="H43" s="3">
        <v>28.3</v>
      </c>
      <c r="I43" s="3">
        <v>9.3000000000000007</v>
      </c>
      <c r="J43" s="3">
        <v>23.7</v>
      </c>
      <c r="K43" s="3">
        <v>16.8</v>
      </c>
      <c r="L43" s="3">
        <v>14.2</v>
      </c>
      <c r="M43" s="3">
        <v>16.600000000000001</v>
      </c>
      <c r="N43" s="3">
        <v>11.3</v>
      </c>
      <c r="O43" s="3">
        <v>6</v>
      </c>
      <c r="P43" s="3">
        <v>8</v>
      </c>
      <c r="Q43" s="3">
        <v>7.8</v>
      </c>
      <c r="R43" s="3">
        <v>2.9</v>
      </c>
      <c r="S43" s="3">
        <v>22.4</v>
      </c>
      <c r="T43" s="3">
        <v>14.2</v>
      </c>
      <c r="U43" s="3">
        <v>54.2</v>
      </c>
      <c r="V43" s="3">
        <v>50.3</v>
      </c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</row>
    <row r="44" spans="1:140" s="1" customFormat="1" x14ac:dyDescent="0.25">
      <c r="A44" s="1" t="s">
        <v>14</v>
      </c>
      <c r="B44" s="1" t="s">
        <v>36</v>
      </c>
      <c r="C44" s="1">
        <v>6</v>
      </c>
      <c r="D44" s="1">
        <v>61.3</v>
      </c>
      <c r="E44" s="1">
        <v>75.400000000000006</v>
      </c>
      <c r="F44" s="3">
        <v>71.5</v>
      </c>
      <c r="G44" s="3">
        <v>21.5</v>
      </c>
      <c r="H44" s="3">
        <v>26</v>
      </c>
      <c r="I44" s="3">
        <v>10.6</v>
      </c>
      <c r="J44" s="3">
        <v>15</v>
      </c>
      <c r="K44" s="3">
        <v>17.600000000000001</v>
      </c>
      <c r="L44" s="3">
        <v>8.8000000000000007</v>
      </c>
      <c r="M44" s="3">
        <v>14.8</v>
      </c>
      <c r="N44" s="3">
        <v>8.5</v>
      </c>
      <c r="O44" s="3">
        <v>5.9</v>
      </c>
      <c r="P44" s="3">
        <v>7.2</v>
      </c>
      <c r="Q44" s="3">
        <v>4.2</v>
      </c>
      <c r="R44" s="3">
        <v>2.2999999999999998</v>
      </c>
      <c r="S44" s="3">
        <v>15.2</v>
      </c>
      <c r="T44" s="3">
        <v>13.8</v>
      </c>
      <c r="U44" s="3">
        <v>38.6</v>
      </c>
      <c r="V44" s="3">
        <v>54.4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</row>
    <row r="45" spans="1:140" s="6" customFormat="1" x14ac:dyDescent="0.25">
      <c r="D45" s="7">
        <f>AVERAGE(D39:D44)</f>
        <v>72.8</v>
      </c>
      <c r="E45" s="7">
        <f t="shared" ref="E45:V45" si="6">AVERAGE(E39:E44)</f>
        <v>87.716666666666654</v>
      </c>
      <c r="F45" s="7">
        <f t="shared" si="6"/>
        <v>83.533333333333346</v>
      </c>
      <c r="G45" s="7">
        <f t="shared" si="6"/>
        <v>26.066666666666663</v>
      </c>
      <c r="H45" s="7">
        <f t="shared" si="6"/>
        <v>25.833333333333332</v>
      </c>
      <c r="I45" s="7">
        <f t="shared" si="6"/>
        <v>7.8333333333333348</v>
      </c>
      <c r="J45" s="7">
        <f t="shared" si="6"/>
        <v>14.933333333333332</v>
      </c>
      <c r="K45" s="7">
        <f>AVERAGE(K39:K44)</f>
        <v>15.533333333333331</v>
      </c>
      <c r="L45" s="7">
        <f t="shared" si="6"/>
        <v>16.033333333333335</v>
      </c>
      <c r="M45" s="7">
        <f>AVERAGE(M39:M44)</f>
        <v>14.583333333333334</v>
      </c>
      <c r="N45" s="7">
        <f t="shared" si="6"/>
        <v>10.466666666666667</v>
      </c>
      <c r="O45" s="7">
        <f>AVERAGE(O39:O44)</f>
        <v>5.8</v>
      </c>
      <c r="P45" s="7">
        <f t="shared" si="6"/>
        <v>5.9666666666666677</v>
      </c>
      <c r="Q45" s="7">
        <f>AVERAGE(Q39:Q44)</f>
        <v>4.75</v>
      </c>
      <c r="R45" s="7">
        <f t="shared" si="6"/>
        <v>4.2833333333333332</v>
      </c>
      <c r="S45" s="7">
        <f t="shared" si="6"/>
        <v>22.899999999999995</v>
      </c>
      <c r="T45" s="7">
        <f t="shared" si="6"/>
        <v>14.700000000000001</v>
      </c>
      <c r="U45" s="7">
        <f t="shared" si="6"/>
        <v>54.1</v>
      </c>
      <c r="V45" s="7">
        <f t="shared" si="6"/>
        <v>52.43333333333333</v>
      </c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</row>
    <row r="46" spans="1:140" x14ac:dyDescent="0.25">
      <c r="D46"/>
      <c r="E46"/>
    </row>
    <row r="47" spans="1:140" x14ac:dyDescent="0.25">
      <c r="D47"/>
      <c r="E47"/>
    </row>
    <row r="48" spans="1:140" s="1" customFormat="1" x14ac:dyDescent="0.25">
      <c r="A48" s="1" t="s">
        <v>15</v>
      </c>
      <c r="B48" s="1" t="s">
        <v>37</v>
      </c>
      <c r="C48" s="1">
        <v>1</v>
      </c>
      <c r="D48" s="1">
        <v>130.19999999999999</v>
      </c>
      <c r="E48" s="1">
        <v>165</v>
      </c>
      <c r="F48" s="3">
        <v>150.80000000000001</v>
      </c>
      <c r="G48" s="3">
        <v>36.1</v>
      </c>
      <c r="H48" s="3">
        <v>43.5</v>
      </c>
      <c r="I48" s="3">
        <v>25.8</v>
      </c>
      <c r="J48" s="3">
        <v>34.5</v>
      </c>
      <c r="K48" s="3">
        <v>30.9</v>
      </c>
      <c r="L48" s="3">
        <v>12.2</v>
      </c>
      <c r="M48" s="3">
        <v>21.9</v>
      </c>
      <c r="N48" s="3">
        <v>10.1</v>
      </c>
      <c r="O48" s="3" t="s">
        <v>38</v>
      </c>
      <c r="P48" s="3" t="s">
        <v>38</v>
      </c>
      <c r="Q48" s="3" t="s">
        <v>38</v>
      </c>
      <c r="R48" s="3" t="s">
        <v>38</v>
      </c>
      <c r="S48" s="3">
        <v>49.6</v>
      </c>
      <c r="T48" s="3">
        <v>43.2</v>
      </c>
      <c r="U48" s="3">
        <v>70.2</v>
      </c>
      <c r="V48" s="3">
        <v>86</v>
      </c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</row>
    <row r="49" spans="1:140" s="1" customFormat="1" x14ac:dyDescent="0.25">
      <c r="A49" s="1" t="s">
        <v>15</v>
      </c>
      <c r="B49" s="1" t="s">
        <v>37</v>
      </c>
      <c r="C49" s="1">
        <v>2</v>
      </c>
      <c r="D49" s="1">
        <v>124</v>
      </c>
      <c r="E49" s="1">
        <v>160.19999999999999</v>
      </c>
      <c r="F49" s="3">
        <v>151.80000000000001</v>
      </c>
      <c r="G49" s="3">
        <v>44.3</v>
      </c>
      <c r="H49" s="3">
        <v>63.7</v>
      </c>
      <c r="I49" s="3">
        <v>27.4</v>
      </c>
      <c r="J49" s="3">
        <v>36.1</v>
      </c>
      <c r="K49" s="3">
        <v>19</v>
      </c>
      <c r="L49" s="3">
        <v>11.6</v>
      </c>
      <c r="M49" s="3">
        <v>29.2</v>
      </c>
      <c r="N49" s="3">
        <v>10.4</v>
      </c>
      <c r="O49" s="3" t="s">
        <v>38</v>
      </c>
      <c r="P49" s="3" t="s">
        <v>38</v>
      </c>
      <c r="Q49" s="3" t="s">
        <v>38</v>
      </c>
      <c r="R49" s="3" t="s">
        <v>38</v>
      </c>
      <c r="S49" s="3">
        <v>55.7</v>
      </c>
      <c r="T49" s="3">
        <v>47</v>
      </c>
      <c r="U49" s="3">
        <v>75.5</v>
      </c>
      <c r="V49" s="3">
        <v>89</v>
      </c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</row>
    <row r="50" spans="1:140" s="1" customFormat="1" x14ac:dyDescent="0.25">
      <c r="A50" s="1" t="s">
        <v>15</v>
      </c>
      <c r="B50" s="1" t="s">
        <v>37</v>
      </c>
      <c r="C50" s="1">
        <v>3</v>
      </c>
      <c r="D50" s="1">
        <v>127</v>
      </c>
      <c r="E50" s="1">
        <v>166.1</v>
      </c>
      <c r="F50" s="3">
        <v>153.4</v>
      </c>
      <c r="G50" s="3">
        <v>38.9</v>
      </c>
      <c r="H50" s="3">
        <v>29.4</v>
      </c>
      <c r="I50" s="3">
        <v>27.8</v>
      </c>
      <c r="J50" s="3">
        <v>28.7</v>
      </c>
      <c r="K50" s="3">
        <v>26.6</v>
      </c>
      <c r="L50" s="3">
        <v>14.3</v>
      </c>
      <c r="M50" s="3">
        <v>18.8</v>
      </c>
      <c r="N50" s="3">
        <v>10.8</v>
      </c>
      <c r="O50" s="3" t="s">
        <v>38</v>
      </c>
      <c r="P50" s="3" t="s">
        <v>38</v>
      </c>
      <c r="Q50" s="3" t="s">
        <v>38</v>
      </c>
      <c r="R50" s="3" t="s">
        <v>38</v>
      </c>
      <c r="S50" s="3">
        <v>52.2</v>
      </c>
      <c r="T50" s="3">
        <v>43.6</v>
      </c>
      <c r="U50" s="3">
        <v>73.5</v>
      </c>
      <c r="V50" s="3">
        <v>84.8</v>
      </c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</row>
    <row r="51" spans="1:140" s="6" customFormat="1" x14ac:dyDescent="0.25">
      <c r="D51" s="7">
        <f>AVERAGE(D48:D50)</f>
        <v>127.06666666666666</v>
      </c>
      <c r="E51" s="7">
        <f t="shared" ref="E51:V51" si="7">AVERAGE(E48:E50)</f>
        <v>163.76666666666665</v>
      </c>
      <c r="F51" s="7">
        <f t="shared" si="7"/>
        <v>152</v>
      </c>
      <c r="G51" s="7">
        <f t="shared" si="7"/>
        <v>39.766666666666673</v>
      </c>
      <c r="H51" s="7">
        <f t="shared" si="7"/>
        <v>45.533333333333331</v>
      </c>
      <c r="I51" s="7">
        <f t="shared" si="7"/>
        <v>27</v>
      </c>
      <c r="J51" s="7">
        <f t="shared" si="7"/>
        <v>33.1</v>
      </c>
      <c r="K51" s="7">
        <f>AVERAGE(K48:K50)</f>
        <v>25.5</v>
      </c>
      <c r="L51" s="7">
        <f t="shared" si="7"/>
        <v>12.699999999999998</v>
      </c>
      <c r="M51" s="7">
        <f t="shared" si="7"/>
        <v>23.299999999999997</v>
      </c>
      <c r="N51" s="7">
        <f t="shared" si="7"/>
        <v>10.433333333333334</v>
      </c>
      <c r="O51" s="7" t="s">
        <v>38</v>
      </c>
      <c r="P51" s="7" t="s">
        <v>38</v>
      </c>
      <c r="Q51" s="7" t="s">
        <v>38</v>
      </c>
      <c r="R51" s="7" t="s">
        <v>38</v>
      </c>
      <c r="S51" s="7">
        <f t="shared" si="7"/>
        <v>52.5</v>
      </c>
      <c r="T51" s="7">
        <f t="shared" si="7"/>
        <v>44.6</v>
      </c>
      <c r="U51" s="7">
        <f t="shared" si="7"/>
        <v>73.066666666666663</v>
      </c>
      <c r="V51" s="7">
        <f t="shared" si="7"/>
        <v>86.600000000000009</v>
      </c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</row>
    <row r="52" spans="1:140" x14ac:dyDescent="0.25">
      <c r="D52"/>
      <c r="E52"/>
    </row>
    <row r="53" spans="1:140" x14ac:dyDescent="0.25">
      <c r="D53"/>
      <c r="E53"/>
    </row>
    <row r="54" spans="1:140" x14ac:dyDescent="0.25">
      <c r="A54" s="1" t="s">
        <v>16</v>
      </c>
      <c r="B54" s="1" t="s">
        <v>90</v>
      </c>
      <c r="C54" s="1">
        <v>1</v>
      </c>
      <c r="D54" s="3">
        <v>124.8</v>
      </c>
      <c r="E54" s="3">
        <v>155.1</v>
      </c>
      <c r="F54" s="3">
        <v>150.19999999999999</v>
      </c>
      <c r="G54" s="3">
        <v>43.8</v>
      </c>
      <c r="H54" s="3">
        <v>26.1</v>
      </c>
      <c r="I54" s="3">
        <v>22.4</v>
      </c>
      <c r="J54" s="3">
        <v>10.1</v>
      </c>
      <c r="K54" s="3">
        <v>12.8</v>
      </c>
      <c r="L54" s="3">
        <v>20.8</v>
      </c>
      <c r="M54" s="3">
        <v>13.5</v>
      </c>
      <c r="N54" s="3">
        <v>23.4</v>
      </c>
      <c r="O54" s="3">
        <v>8.5</v>
      </c>
      <c r="P54" s="3">
        <v>10.8</v>
      </c>
      <c r="Q54" s="3">
        <v>9.4</v>
      </c>
      <c r="R54" s="3">
        <v>8.5</v>
      </c>
      <c r="S54" s="3">
        <v>31.7</v>
      </c>
      <c r="T54" s="3">
        <v>18.8</v>
      </c>
      <c r="U54" s="3">
        <v>92.1</v>
      </c>
      <c r="V54" s="3">
        <v>60.9</v>
      </c>
    </row>
    <row r="55" spans="1:140" x14ac:dyDescent="0.25">
      <c r="A55" s="1" t="s">
        <v>16</v>
      </c>
      <c r="B55" s="1" t="s">
        <v>90</v>
      </c>
      <c r="C55" s="1">
        <v>2</v>
      </c>
      <c r="D55" s="3">
        <v>130.6</v>
      </c>
      <c r="E55" s="3">
        <v>154.9</v>
      </c>
      <c r="F55" s="3">
        <v>146.4</v>
      </c>
      <c r="G55" s="3">
        <v>47</v>
      </c>
      <c r="H55" s="3">
        <v>30.1</v>
      </c>
      <c r="I55" s="3">
        <v>24</v>
      </c>
      <c r="J55" s="3">
        <v>10.9</v>
      </c>
      <c r="K55" s="3">
        <v>12.2</v>
      </c>
      <c r="L55" s="3">
        <v>17</v>
      </c>
      <c r="M55" s="3">
        <v>17.8</v>
      </c>
      <c r="N55" s="3">
        <v>35.6</v>
      </c>
      <c r="O55" s="3">
        <v>11.3</v>
      </c>
      <c r="P55" s="3">
        <v>10.9</v>
      </c>
      <c r="Q55" s="3">
        <v>10.9</v>
      </c>
      <c r="R55" s="3">
        <v>8.3000000000000007</v>
      </c>
      <c r="S55" s="3">
        <v>34.700000000000003</v>
      </c>
      <c r="T55" s="3">
        <v>25.7</v>
      </c>
      <c r="U55" s="3">
        <v>99.9</v>
      </c>
      <c r="V55" s="3">
        <v>70.599999999999994</v>
      </c>
    </row>
    <row r="56" spans="1:140" x14ac:dyDescent="0.25">
      <c r="A56" s="1" t="s">
        <v>16</v>
      </c>
      <c r="B56" s="1" t="s">
        <v>90</v>
      </c>
      <c r="C56" s="1">
        <v>3</v>
      </c>
      <c r="D56" s="3">
        <v>130.5</v>
      </c>
      <c r="E56" s="3">
        <v>157</v>
      </c>
      <c r="F56" s="3">
        <v>151.69999999999999</v>
      </c>
      <c r="G56" s="3">
        <v>47.5</v>
      </c>
      <c r="H56" s="3">
        <v>27.1</v>
      </c>
      <c r="I56" s="3">
        <v>28.4</v>
      </c>
      <c r="J56" s="3">
        <v>10.4</v>
      </c>
      <c r="K56" s="3">
        <v>15.5</v>
      </c>
      <c r="L56" s="3">
        <v>20.8</v>
      </c>
      <c r="M56" s="3">
        <v>19.7</v>
      </c>
      <c r="N56" s="3">
        <v>14.5</v>
      </c>
      <c r="O56" s="3">
        <v>11.3</v>
      </c>
      <c r="P56" s="3">
        <v>15.6</v>
      </c>
      <c r="Q56" s="3">
        <v>8.6999999999999993</v>
      </c>
      <c r="R56" s="3">
        <v>8.9</v>
      </c>
      <c r="S56" s="3">
        <v>39.299999999999997</v>
      </c>
      <c r="T56" s="3">
        <v>20.7</v>
      </c>
      <c r="U56" s="3">
        <v>91.8</v>
      </c>
      <c r="V56" s="3">
        <v>72.599999999999994</v>
      </c>
    </row>
    <row r="57" spans="1:140" x14ac:dyDescent="0.25">
      <c r="A57" s="1" t="s">
        <v>16</v>
      </c>
      <c r="B57" s="1" t="s">
        <v>90</v>
      </c>
      <c r="C57" s="1">
        <v>4</v>
      </c>
      <c r="D57" s="3">
        <v>131.30000000000001</v>
      </c>
      <c r="E57" s="3">
        <v>164.9</v>
      </c>
      <c r="F57" s="3">
        <v>151</v>
      </c>
      <c r="G57" s="3">
        <v>45.7</v>
      </c>
      <c r="H57" s="3">
        <v>28.1</v>
      </c>
      <c r="I57" s="3">
        <v>25.2</v>
      </c>
      <c r="J57" s="3">
        <v>10.199999999999999</v>
      </c>
      <c r="K57" s="3">
        <v>18.399999999999999</v>
      </c>
      <c r="L57" s="3">
        <v>21.6</v>
      </c>
      <c r="M57" s="3">
        <v>15.5</v>
      </c>
      <c r="N57" s="3">
        <v>35.6</v>
      </c>
      <c r="O57" s="3">
        <v>10.5</v>
      </c>
      <c r="P57" s="3">
        <v>12.3</v>
      </c>
      <c r="Q57" s="3">
        <v>11.5</v>
      </c>
      <c r="R57" s="3">
        <v>9.1999999999999993</v>
      </c>
      <c r="S57" s="3">
        <v>32</v>
      </c>
      <c r="T57" s="3">
        <v>21.2</v>
      </c>
      <c r="U57" s="3">
        <v>106.7</v>
      </c>
      <c r="V57" s="3">
        <v>74</v>
      </c>
    </row>
    <row r="58" spans="1:140" s="6" customFormat="1" x14ac:dyDescent="0.25">
      <c r="D58" s="7">
        <f>AVERAGE(D54:D57)</f>
        <v>129.30000000000001</v>
      </c>
      <c r="E58" s="7">
        <f t="shared" ref="E58:V58" si="8">AVERAGE(E54:E57)</f>
        <v>157.97499999999999</v>
      </c>
      <c r="F58" s="7">
        <f t="shared" si="8"/>
        <v>149.82499999999999</v>
      </c>
      <c r="G58" s="7">
        <f t="shared" si="8"/>
        <v>46</v>
      </c>
      <c r="H58" s="7">
        <f t="shared" si="8"/>
        <v>27.85</v>
      </c>
      <c r="I58" s="7">
        <f t="shared" si="8"/>
        <v>25</v>
      </c>
      <c r="J58" s="7">
        <f t="shared" si="8"/>
        <v>10.399999999999999</v>
      </c>
      <c r="K58" s="7">
        <f t="shared" si="8"/>
        <v>14.725</v>
      </c>
      <c r="L58" s="7">
        <f t="shared" si="8"/>
        <v>20.049999999999997</v>
      </c>
      <c r="M58" s="7">
        <f t="shared" si="8"/>
        <v>16.625</v>
      </c>
      <c r="N58" s="7">
        <f t="shared" si="8"/>
        <v>27.274999999999999</v>
      </c>
      <c r="O58" s="7">
        <f t="shared" si="8"/>
        <v>10.4</v>
      </c>
      <c r="P58" s="7">
        <f t="shared" si="8"/>
        <v>12.400000000000002</v>
      </c>
      <c r="Q58" s="7">
        <f t="shared" si="8"/>
        <v>10.125</v>
      </c>
      <c r="R58" s="7">
        <f t="shared" si="8"/>
        <v>8.7250000000000014</v>
      </c>
      <c r="S58" s="7">
        <f t="shared" si="8"/>
        <v>34.424999999999997</v>
      </c>
      <c r="T58" s="7">
        <f t="shared" si="8"/>
        <v>21.6</v>
      </c>
      <c r="U58" s="7">
        <f t="shared" si="8"/>
        <v>97.625</v>
      </c>
      <c r="V58" s="7">
        <f t="shared" si="8"/>
        <v>69.525000000000006</v>
      </c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1"/>
  <sheetViews>
    <sheetView workbookViewId="0">
      <selection activeCell="K26" sqref="K26"/>
    </sheetView>
  </sheetViews>
  <sheetFormatPr defaultColWidth="8.875" defaultRowHeight="15.75" x14ac:dyDescent="0.25"/>
  <sheetData>
    <row r="3" spans="1:6" x14ac:dyDescent="0.25">
      <c r="B3" t="s">
        <v>83</v>
      </c>
      <c r="C3" t="s">
        <v>84</v>
      </c>
      <c r="D3" t="s">
        <v>85</v>
      </c>
      <c r="E3" t="s">
        <v>86</v>
      </c>
      <c r="F3" t="s">
        <v>87</v>
      </c>
    </row>
    <row r="4" spans="1:6" x14ac:dyDescent="0.25">
      <c r="A4" t="s">
        <v>88</v>
      </c>
      <c r="B4">
        <v>0.56352531417494178</v>
      </c>
      <c r="C4">
        <v>0.29415937483908</v>
      </c>
      <c r="D4">
        <v>0.92957261039827055</v>
      </c>
      <c r="E4">
        <f>LOG10(D4/B4)/LOG10(D4/C4)</f>
        <v>0.43500023452610043</v>
      </c>
    </row>
    <row r="5" spans="1:6" x14ac:dyDescent="0.25">
      <c r="B5">
        <v>0.51914575187984857</v>
      </c>
      <c r="C5">
        <v>0.3594190531990985</v>
      </c>
      <c r="D5">
        <v>0.94218172880119355</v>
      </c>
      <c r="E5">
        <f t="shared" ref="E5:E41" si="0">LOG10(D5/B5)/LOG10(D5/C5)</f>
        <v>0.61845783570197399</v>
      </c>
    </row>
    <row r="6" spans="1:6" x14ac:dyDescent="0.25">
      <c r="B6">
        <v>0.62152477843008314</v>
      </c>
      <c r="C6">
        <v>0.3940287914520838</v>
      </c>
      <c r="D6">
        <v>0.89476833404662648</v>
      </c>
      <c r="E6">
        <f t="shared" si="0"/>
        <v>0.44430058243286352</v>
      </c>
    </row>
    <row r="7" spans="1:6" x14ac:dyDescent="0.25">
      <c r="B7">
        <v>0.53355786332301569</v>
      </c>
      <c r="C7">
        <v>0.33474800487636658</v>
      </c>
      <c r="D7">
        <v>0.88069610032210643</v>
      </c>
      <c r="E7">
        <f t="shared" si="0"/>
        <v>0.51806799489525734</v>
      </c>
    </row>
    <row r="8" spans="1:6" x14ac:dyDescent="0.25">
      <c r="B8">
        <v>0.36738992626782718</v>
      </c>
      <c r="C8">
        <v>0.2371494202548298</v>
      </c>
      <c r="D8">
        <v>0.63374765611163286</v>
      </c>
      <c r="E8">
        <f t="shared" si="0"/>
        <v>0.55467857705744461</v>
      </c>
    </row>
    <row r="9" spans="1:6" x14ac:dyDescent="0.25">
      <c r="B9">
        <v>0.40971328506200971</v>
      </c>
      <c r="C9">
        <v>0.34926924230425926</v>
      </c>
      <c r="D9">
        <v>0.83644131998665117</v>
      </c>
      <c r="E9">
        <f t="shared" si="0"/>
        <v>0.8172310875511638</v>
      </c>
    </row>
    <row r="10" spans="1:6" x14ac:dyDescent="0.25">
      <c r="B10">
        <v>0.33786715586903671</v>
      </c>
      <c r="C10">
        <v>0.2945680324843003</v>
      </c>
      <c r="D10">
        <v>0.86559001170474903</v>
      </c>
      <c r="E10">
        <f t="shared" si="0"/>
        <v>0.87276869298418824</v>
      </c>
      <c r="F10">
        <f>AVERAGE(E4:E10)</f>
        <v>0.60864357216414167</v>
      </c>
    </row>
    <row r="11" spans="1:6" x14ac:dyDescent="0.25">
      <c r="A11" t="s">
        <v>89</v>
      </c>
      <c r="B11">
        <v>1.6910591840312513E-2</v>
      </c>
      <c r="C11">
        <v>0.29698864853387791</v>
      </c>
      <c r="D11">
        <v>0.89206107693830328</v>
      </c>
      <c r="E11">
        <f t="shared" si="0"/>
        <v>3.6056080633583538</v>
      </c>
    </row>
    <row r="12" spans="1:6" x14ac:dyDescent="0.25">
      <c r="B12">
        <v>0.27136053768254931</v>
      </c>
      <c r="C12">
        <v>0.60731047195340426</v>
      </c>
      <c r="D12">
        <v>0.92471069206684631</v>
      </c>
      <c r="E12">
        <f t="shared" si="0"/>
        <v>2.9160648922857431</v>
      </c>
    </row>
    <row r="13" spans="1:6" x14ac:dyDescent="0.25">
      <c r="B13">
        <v>0.15887262566170829</v>
      </c>
      <c r="C13">
        <v>0.46816404534480699</v>
      </c>
      <c r="D13">
        <v>0.78385875191680487</v>
      </c>
      <c r="E13">
        <f t="shared" si="0"/>
        <v>3.0968079821505841</v>
      </c>
    </row>
    <row r="14" spans="1:6" x14ac:dyDescent="0.25">
      <c r="B14">
        <v>0.11812995894314619</v>
      </c>
      <c r="C14">
        <v>0.38451274528374257</v>
      </c>
      <c r="D14">
        <v>0.7917627272068507</v>
      </c>
      <c r="E14">
        <f t="shared" si="0"/>
        <v>2.6339697740753993</v>
      </c>
    </row>
    <row r="15" spans="1:6" x14ac:dyDescent="0.25">
      <c r="F15">
        <f>AVERAGE(E11:E15)</f>
        <v>3.0631126779675202</v>
      </c>
    </row>
    <row r="17" spans="1:6" x14ac:dyDescent="0.25">
      <c r="A17" t="s">
        <v>90</v>
      </c>
      <c r="B17">
        <v>0.41590335561251318</v>
      </c>
      <c r="C17">
        <v>0.16121113739800907</v>
      </c>
      <c r="D17">
        <v>0.78140572749487847</v>
      </c>
      <c r="E17">
        <f t="shared" si="0"/>
        <v>0.39955001933068118</v>
      </c>
    </row>
    <row r="18" spans="1:6" x14ac:dyDescent="0.25">
      <c r="B18">
        <v>0.44782345492365244</v>
      </c>
      <c r="C18">
        <v>0.21991917420698806</v>
      </c>
      <c r="D18">
        <v>0.81696221271265268</v>
      </c>
      <c r="E18">
        <f t="shared" si="0"/>
        <v>0.45811076492333341</v>
      </c>
    </row>
    <row r="19" spans="1:6" x14ac:dyDescent="0.25">
      <c r="B19">
        <v>0.49965557790050774</v>
      </c>
      <c r="C19">
        <v>0.44575236244124905</v>
      </c>
      <c r="D19">
        <v>0.88383984836153584</v>
      </c>
      <c r="E19">
        <f t="shared" si="0"/>
        <v>0.83323096393548735</v>
      </c>
    </row>
    <row r="20" spans="1:6" x14ac:dyDescent="0.25">
      <c r="B20">
        <v>0.4561028857917897</v>
      </c>
      <c r="C20">
        <v>0.49020456510360683</v>
      </c>
      <c r="D20">
        <v>0.85528926883274503</v>
      </c>
      <c r="E20">
        <f t="shared" si="0"/>
        <v>1.1295403822358934</v>
      </c>
      <c r="F20">
        <f>AVERAGE(E17:E20)</f>
        <v>0.7051080326063488</v>
      </c>
    </row>
    <row r="22" spans="1:6" x14ac:dyDescent="0.25">
      <c r="A22" t="s">
        <v>91</v>
      </c>
      <c r="B22">
        <v>0.57450841270238784</v>
      </c>
      <c r="C22">
        <v>0.47302204134588927</v>
      </c>
      <c r="D22">
        <v>0.88010958512724935</v>
      </c>
      <c r="E22">
        <f t="shared" si="0"/>
        <v>0.68695222459058491</v>
      </c>
    </row>
    <row r="23" spans="1:6" x14ac:dyDescent="0.25">
      <c r="B23">
        <v>0.6292527481212693</v>
      </c>
      <c r="C23">
        <v>0.50729537372834388</v>
      </c>
      <c r="D23">
        <v>0.81549350933233156</v>
      </c>
      <c r="E23">
        <f t="shared" si="0"/>
        <v>0.54615639555765683</v>
      </c>
    </row>
    <row r="24" spans="1:6" x14ac:dyDescent="0.25">
      <c r="B24">
        <v>0.59274881693101944</v>
      </c>
      <c r="C24">
        <v>0.4954672519067912</v>
      </c>
      <c r="D24">
        <v>0.88151823024858666</v>
      </c>
      <c r="E24">
        <f t="shared" si="0"/>
        <v>0.68884630029548666</v>
      </c>
    </row>
    <row r="25" spans="1:6" x14ac:dyDescent="0.25">
      <c r="B25">
        <v>0.34576295798928364</v>
      </c>
      <c r="C25">
        <v>0.16304988399891007</v>
      </c>
      <c r="D25">
        <v>0.89157802905655303</v>
      </c>
      <c r="E25">
        <f t="shared" si="0"/>
        <v>0.55754842027727991</v>
      </c>
    </row>
    <row r="26" spans="1:6" x14ac:dyDescent="0.25">
      <c r="B26">
        <v>0.4310280452261247</v>
      </c>
      <c r="C26">
        <v>0.15798881814359597</v>
      </c>
      <c r="D26">
        <v>0.54953779613397202</v>
      </c>
      <c r="E26">
        <f t="shared" si="0"/>
        <v>0.19486081911970046</v>
      </c>
      <c r="F26">
        <f>AVERAGE(E22:E26)</f>
        <v>0.53487283196814173</v>
      </c>
    </row>
    <row r="28" spans="1:6" x14ac:dyDescent="0.25">
      <c r="A28" t="s">
        <v>37</v>
      </c>
      <c r="B28">
        <v>0.21259620870242507</v>
      </c>
      <c r="C28">
        <v>0.42499535628628243</v>
      </c>
      <c r="D28">
        <v>0.80799141959031195</v>
      </c>
      <c r="E28">
        <f t="shared" si="0"/>
        <v>2.078151763113651</v>
      </c>
    </row>
    <row r="29" spans="1:6" x14ac:dyDescent="0.25">
      <c r="B29">
        <v>0.26085166681553756</v>
      </c>
      <c r="C29">
        <v>0.47974372842061835</v>
      </c>
      <c r="D29">
        <v>0.88273559567636151</v>
      </c>
      <c r="E29">
        <f t="shared" si="0"/>
        <v>1.9992234625185277</v>
      </c>
    </row>
    <row r="30" spans="1:6" x14ac:dyDescent="0.25">
      <c r="B30">
        <v>0.39308866623698141</v>
      </c>
      <c r="C30">
        <v>0.63003990780658026</v>
      </c>
      <c r="D30">
        <v>0.92003596306016555</v>
      </c>
      <c r="E30">
        <f t="shared" si="0"/>
        <v>2.2459352550897735</v>
      </c>
    </row>
    <row r="31" spans="1:6" x14ac:dyDescent="0.25">
      <c r="B31">
        <v>0.41878398631759906</v>
      </c>
      <c r="C31">
        <v>0.55313451193624141</v>
      </c>
      <c r="D31">
        <v>0.90618810156081697</v>
      </c>
      <c r="E31">
        <f t="shared" si="0"/>
        <v>1.5636552225559004</v>
      </c>
    </row>
    <row r="32" spans="1:6" x14ac:dyDescent="0.25">
      <c r="B32">
        <v>0.49226724531421701</v>
      </c>
      <c r="C32">
        <v>0.57001891998481302</v>
      </c>
      <c r="D32">
        <v>0.86552782377211002</v>
      </c>
      <c r="E32">
        <f t="shared" si="0"/>
        <v>1.3511092818252932</v>
      </c>
    </row>
    <row r="33" spans="1:6" x14ac:dyDescent="0.25">
      <c r="B33">
        <v>0.38835233695276888</v>
      </c>
      <c r="C33">
        <v>0.57001891998481302</v>
      </c>
      <c r="D33">
        <v>0.86173155839232474</v>
      </c>
      <c r="E33">
        <f t="shared" si="0"/>
        <v>1.9285759737359436</v>
      </c>
      <c r="F33">
        <f>AVERAGE(E28:E33)</f>
        <v>1.8611084931398485</v>
      </c>
    </row>
    <row r="35" spans="1:6" x14ac:dyDescent="0.25">
      <c r="A35" t="s">
        <v>36</v>
      </c>
      <c r="B35">
        <v>0.71073936884393452</v>
      </c>
      <c r="C35">
        <v>0.2324757684824087</v>
      </c>
      <c r="D35">
        <v>0.62550235720059444</v>
      </c>
      <c r="E35">
        <f t="shared" si="0"/>
        <v>-0.12907120893534668</v>
      </c>
    </row>
    <row r="36" spans="1:6" x14ac:dyDescent="0.25">
      <c r="B36">
        <v>0.75600855874339157</v>
      </c>
      <c r="C36">
        <v>0.33194522901494161</v>
      </c>
      <c r="D36">
        <v>0.85382478600544587</v>
      </c>
      <c r="E36">
        <f t="shared" si="0"/>
        <v>0.12878807240363244</v>
      </c>
    </row>
    <row r="37" spans="1:6" x14ac:dyDescent="0.25">
      <c r="B37">
        <v>0.71993486579879973</v>
      </c>
      <c r="C37">
        <v>0.40906700001482921</v>
      </c>
      <c r="D37">
        <v>0.72413431213015933</v>
      </c>
      <c r="E37">
        <f t="shared" si="0"/>
        <v>1.0184147224467402E-2</v>
      </c>
      <c r="F37">
        <f>AVERAGE(E35:E37)</f>
        <v>3.3003368975843858E-3</v>
      </c>
    </row>
    <row r="39" spans="1:6" x14ac:dyDescent="0.25">
      <c r="A39" t="s">
        <v>92</v>
      </c>
      <c r="B39">
        <v>0.611973007994836</v>
      </c>
      <c r="C39">
        <v>0.41286191150270568</v>
      </c>
      <c r="D39">
        <v>0.76549163039346468</v>
      </c>
      <c r="E39">
        <f t="shared" si="0"/>
        <v>0.36253361830236941</v>
      </c>
    </row>
    <row r="40" spans="1:6" x14ac:dyDescent="0.25">
      <c r="B40">
        <v>0.63245709415729123</v>
      </c>
      <c r="C40">
        <v>0.52274594969801658</v>
      </c>
      <c r="D40">
        <v>0.66738089327366912</v>
      </c>
      <c r="E40">
        <f t="shared" si="0"/>
        <v>0.22004166768539909</v>
      </c>
    </row>
    <row r="41" spans="1:6" x14ac:dyDescent="0.25">
      <c r="B41">
        <v>0.76968414085060244</v>
      </c>
      <c r="C41">
        <v>0.43308224734887257</v>
      </c>
      <c r="D41">
        <v>0.77479987387056781</v>
      </c>
      <c r="E41">
        <f t="shared" si="0"/>
        <v>1.1388697637288406E-2</v>
      </c>
      <c r="F41">
        <f>AVERAGE(E39:E41)</f>
        <v>0.19798799454168567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6"/>
  <sheetViews>
    <sheetView workbookViewId="0">
      <selection activeCell="V8" sqref="V8"/>
    </sheetView>
  </sheetViews>
  <sheetFormatPr defaultColWidth="13.875" defaultRowHeight="15.75" x14ac:dyDescent="0.25"/>
  <cols>
    <col min="1" max="1" width="26.625" style="30" bestFit="1" customWidth="1"/>
    <col min="2" max="2" width="23.625" style="30" bestFit="1" customWidth="1"/>
    <col min="3" max="3" width="8.625" style="30" bestFit="1" customWidth="1"/>
    <col min="4" max="4" width="11.5" style="30" bestFit="1" customWidth="1"/>
    <col min="5" max="5" width="14.375" style="30" bestFit="1" customWidth="1"/>
    <col min="6" max="6" width="11.625" style="30" bestFit="1" customWidth="1"/>
    <col min="7" max="7" width="9.875" style="31" bestFit="1" customWidth="1"/>
    <col min="8" max="8" width="6.875" style="31" bestFit="1" customWidth="1"/>
    <col min="9" max="9" width="10.625" style="31" bestFit="1" customWidth="1"/>
    <col min="10" max="10" width="10" style="31" bestFit="1" customWidth="1"/>
    <col min="11" max="11" width="9.875" style="31" bestFit="1" customWidth="1"/>
    <col min="12" max="12" width="9.375" style="31" bestFit="1" customWidth="1"/>
    <col min="13" max="13" width="8.875" style="31" bestFit="1" customWidth="1"/>
    <col min="14" max="16" width="7.875" style="31" bestFit="1" customWidth="1"/>
    <col min="17" max="17" width="9" style="31" bestFit="1" customWidth="1"/>
    <col min="18" max="18" width="5.875" style="31" bestFit="1" customWidth="1"/>
    <col min="19" max="19" width="6.875" style="31" bestFit="1" customWidth="1"/>
    <col min="20" max="20" width="6.125" style="30" bestFit="1" customWidth="1"/>
    <col min="21" max="21" width="9.5" style="31" bestFit="1" customWidth="1"/>
    <col min="22" max="16384" width="13.875" style="30"/>
  </cols>
  <sheetData>
    <row r="1" spans="1:21" x14ac:dyDescent="0.25">
      <c r="A1" s="30" t="s">
        <v>94</v>
      </c>
      <c r="B1" s="30" t="s">
        <v>240</v>
      </c>
      <c r="C1" s="30" t="s">
        <v>386</v>
      </c>
      <c r="D1" s="30" t="s">
        <v>391</v>
      </c>
      <c r="E1" s="30" t="s">
        <v>393</v>
      </c>
      <c r="F1" s="30" t="s">
        <v>412</v>
      </c>
      <c r="G1" s="31" t="s">
        <v>403</v>
      </c>
      <c r="H1" s="31" t="s">
        <v>404</v>
      </c>
      <c r="I1" s="31" t="s">
        <v>405</v>
      </c>
      <c r="J1" s="31" t="s">
        <v>406</v>
      </c>
      <c r="K1" s="31" t="s">
        <v>407</v>
      </c>
      <c r="L1" s="31" t="s">
        <v>82</v>
      </c>
      <c r="M1" s="31" t="s">
        <v>79</v>
      </c>
      <c r="N1" s="29" t="s">
        <v>418</v>
      </c>
      <c r="O1" s="29" t="s">
        <v>419</v>
      </c>
      <c r="P1" s="29" t="s">
        <v>420</v>
      </c>
      <c r="Q1" s="31" t="s">
        <v>408</v>
      </c>
      <c r="R1" s="31" t="s">
        <v>86</v>
      </c>
      <c r="S1" s="31" t="s">
        <v>409</v>
      </c>
      <c r="T1" s="30" t="s">
        <v>410</v>
      </c>
      <c r="U1" s="31" t="s">
        <v>411</v>
      </c>
    </row>
    <row r="2" spans="1:21" x14ac:dyDescent="0.25">
      <c r="A2" s="30" t="s">
        <v>147</v>
      </c>
      <c r="B2" s="30" t="s">
        <v>293</v>
      </c>
      <c r="C2" s="30" t="s">
        <v>390</v>
      </c>
      <c r="D2" s="30" t="s">
        <v>390</v>
      </c>
      <c r="E2" s="30" t="s">
        <v>395</v>
      </c>
      <c r="F2" s="30" t="s">
        <v>414</v>
      </c>
      <c r="G2" s="31">
        <v>920.91285000000005</v>
      </c>
      <c r="H2" s="31">
        <v>2.3027900694052987</v>
      </c>
      <c r="I2" s="31">
        <v>77.647209930594698</v>
      </c>
      <c r="J2" s="31">
        <v>30.346545931950807</v>
      </c>
      <c r="K2" s="31">
        <v>1435.4117726466188</v>
      </c>
      <c r="L2" s="31">
        <v>0.13548047466662833</v>
      </c>
      <c r="M2" s="31">
        <v>0.11931554763758025</v>
      </c>
      <c r="N2" s="31">
        <v>304.58701633274268</v>
      </c>
      <c r="O2" s="31">
        <v>390.8259673345147</v>
      </c>
      <c r="P2" s="31">
        <v>304.58701633274268</v>
      </c>
      <c r="Q2" s="31">
        <v>0.68300000000000005</v>
      </c>
      <c r="R2" s="31">
        <v>0</v>
      </c>
      <c r="S2" s="31">
        <v>0</v>
      </c>
      <c r="T2" s="30">
        <v>0.375</v>
      </c>
      <c r="U2" s="31">
        <v>0</v>
      </c>
    </row>
    <row r="3" spans="1:21" x14ac:dyDescent="0.25">
      <c r="A3" s="30" t="s">
        <v>176</v>
      </c>
      <c r="B3" s="30" t="s">
        <v>322</v>
      </c>
      <c r="C3" s="30" t="s">
        <v>390</v>
      </c>
      <c r="D3" s="30" t="s">
        <v>390</v>
      </c>
      <c r="E3" s="30" t="s">
        <v>398</v>
      </c>
      <c r="F3" s="30" t="s">
        <v>414</v>
      </c>
      <c r="G3" s="31">
        <v>579.63888888888891</v>
      </c>
      <c r="H3" s="31">
        <v>0.75300564923794566</v>
      </c>
      <c r="I3" s="31">
        <v>37.726994350762048</v>
      </c>
      <c r="J3" s="31">
        <v>24.075690828902271</v>
      </c>
      <c r="K3" s="31">
        <v>328.66456300380071</v>
      </c>
      <c r="L3" s="31">
        <v>9.6267731152808164E-2</v>
      </c>
      <c r="M3" s="31">
        <v>8.7814069881976181E-2</v>
      </c>
      <c r="N3" s="31">
        <v>180.92222501133375</v>
      </c>
      <c r="O3" s="31">
        <v>638.1555499773325</v>
      </c>
      <c r="P3" s="31">
        <v>180.92222501133375</v>
      </c>
      <c r="Q3" s="31">
        <v>0.68300000000000005</v>
      </c>
      <c r="R3" s="31">
        <v>0</v>
      </c>
      <c r="S3" s="31">
        <v>0</v>
      </c>
      <c r="T3" s="30">
        <v>0.375</v>
      </c>
      <c r="U3" s="31">
        <v>0</v>
      </c>
    </row>
    <row r="4" spans="1:21" x14ac:dyDescent="0.25">
      <c r="A4" s="30" t="s">
        <v>205</v>
      </c>
      <c r="B4" s="30" t="s">
        <v>351</v>
      </c>
      <c r="C4" s="30" t="s">
        <v>390</v>
      </c>
      <c r="D4" s="30" t="s">
        <v>390</v>
      </c>
      <c r="E4" s="30" t="s">
        <v>398</v>
      </c>
      <c r="F4" s="30" t="s">
        <v>414</v>
      </c>
      <c r="G4" s="31">
        <v>1195.4671999999998</v>
      </c>
      <c r="H4" s="31">
        <v>2.4762957456850834</v>
      </c>
      <c r="I4" s="31">
        <v>99.563704254314928</v>
      </c>
      <c r="J4" s="31">
        <v>34.575528918586336</v>
      </c>
      <c r="K4" s="31">
        <v>2247.0005356866432</v>
      </c>
      <c r="L4" s="31">
        <v>6.6072074660905269E-2</v>
      </c>
      <c r="M4" s="31">
        <v>6.1977117899764317E-2</v>
      </c>
      <c r="N4" s="31">
        <v>326.36479238322488</v>
      </c>
      <c r="O4" s="31">
        <v>347.27041523355024</v>
      </c>
      <c r="P4" s="31">
        <v>326.36479238322488</v>
      </c>
      <c r="Q4" s="31">
        <v>0.68300000000000005</v>
      </c>
      <c r="R4" s="31">
        <v>0</v>
      </c>
      <c r="S4" s="31">
        <v>0</v>
      </c>
      <c r="T4" s="30">
        <v>0.375</v>
      </c>
      <c r="U4" s="31">
        <v>0</v>
      </c>
    </row>
    <row r="5" spans="1:21" x14ac:dyDescent="0.25">
      <c r="A5" s="30" t="s">
        <v>181</v>
      </c>
      <c r="B5" s="30" t="s">
        <v>327</v>
      </c>
      <c r="C5" s="30" t="s">
        <v>387</v>
      </c>
      <c r="D5" s="30" t="s">
        <v>387</v>
      </c>
      <c r="E5" s="30" t="s">
        <v>394</v>
      </c>
      <c r="F5" s="30" t="s">
        <v>413</v>
      </c>
      <c r="G5" s="31">
        <v>1250.6662679999999</v>
      </c>
      <c r="H5" s="31">
        <v>2.3298326221878924</v>
      </c>
      <c r="I5" s="31">
        <v>87.280167377812106</v>
      </c>
      <c r="J5" s="31">
        <v>35.364760256503928</v>
      </c>
      <c r="K5" s="31">
        <v>1835.9759264638603</v>
      </c>
      <c r="L5" s="31">
        <v>8.2632338761050583E-2</v>
      </c>
      <c r="M5" s="31">
        <v>7.6325393028268379E-2</v>
      </c>
      <c r="N5" s="31">
        <v>297.40666568947159</v>
      </c>
      <c r="O5" s="31">
        <v>405.18666862105681</v>
      </c>
      <c r="P5" s="31">
        <v>297.40666568947159</v>
      </c>
      <c r="Q5" s="31">
        <v>0.64400000000000002</v>
      </c>
      <c r="R5" s="31">
        <v>0</v>
      </c>
      <c r="S5" s="31">
        <v>0</v>
      </c>
      <c r="T5" s="30">
        <v>0.375</v>
      </c>
      <c r="U5" s="31">
        <v>0</v>
      </c>
    </row>
    <row r="6" spans="1:21" x14ac:dyDescent="0.25">
      <c r="A6" s="30" t="s">
        <v>127</v>
      </c>
      <c r="B6" s="30" t="s">
        <v>273</v>
      </c>
      <c r="C6" s="30" t="s">
        <v>387</v>
      </c>
      <c r="D6" s="30" t="s">
        <v>387</v>
      </c>
      <c r="E6" s="30" t="s">
        <v>394</v>
      </c>
      <c r="F6" s="30" t="s">
        <v>413</v>
      </c>
      <c r="G6" s="31">
        <v>1667.2599999999998</v>
      </c>
      <c r="H6" s="31">
        <v>2.2235529691562048</v>
      </c>
      <c r="I6" s="31">
        <v>53.126447030843799</v>
      </c>
      <c r="J6" s="31">
        <v>40.832095219324707</v>
      </c>
      <c r="K6" s="31">
        <v>502.00414382782481</v>
      </c>
      <c r="L6" s="31">
        <v>0.15852574527723728</v>
      </c>
      <c r="M6" s="31">
        <v>0.13683402887115106</v>
      </c>
      <c r="N6" s="31">
        <v>115.70839476975864</v>
      </c>
      <c r="O6" s="31">
        <v>768.58321046048275</v>
      </c>
      <c r="P6" s="31">
        <v>115.70839476975861</v>
      </c>
      <c r="Q6" s="31">
        <v>0.64400000000000002</v>
      </c>
      <c r="R6" s="31">
        <v>1.5959561070176671E-2</v>
      </c>
      <c r="S6" s="31">
        <v>3.586199566883796E-3</v>
      </c>
      <c r="T6" s="30">
        <v>0.375</v>
      </c>
      <c r="U6" s="31">
        <v>4.9310244044652191E-3</v>
      </c>
    </row>
    <row r="7" spans="1:21" x14ac:dyDescent="0.25">
      <c r="A7" s="30" t="s">
        <v>163</v>
      </c>
      <c r="B7" s="30" t="s">
        <v>309</v>
      </c>
      <c r="C7" s="30" t="s">
        <v>390</v>
      </c>
      <c r="D7" s="30" t="s">
        <v>390</v>
      </c>
      <c r="E7" s="30" t="s">
        <v>395</v>
      </c>
      <c r="F7" s="30" t="s">
        <v>414</v>
      </c>
      <c r="G7" s="31">
        <v>2843.1566666666668</v>
      </c>
      <c r="H7" s="31">
        <v>4.6531273929257813</v>
      </c>
      <c r="I7" s="31">
        <v>144.83687260707424</v>
      </c>
      <c r="J7" s="31">
        <v>53.321259049901165</v>
      </c>
      <c r="K7" s="31">
        <v>4879.7277375926733</v>
      </c>
      <c r="L7" s="31">
        <v>0.16937787458025574</v>
      </c>
      <c r="M7" s="31">
        <v>0.14484443246461573</v>
      </c>
      <c r="N7" s="31">
        <v>315.9265037620786</v>
      </c>
      <c r="O7" s="31">
        <v>368.14699247584281</v>
      </c>
      <c r="P7" s="31">
        <v>315.9265037620786</v>
      </c>
      <c r="Q7" s="31">
        <v>0.68300000000000005</v>
      </c>
      <c r="R7" s="31">
        <v>4.6745743490087199E-2</v>
      </c>
      <c r="S7" s="31">
        <v>3.8822594354161765E-3</v>
      </c>
      <c r="T7" s="30">
        <v>0.375</v>
      </c>
      <c r="U7" s="31">
        <v>5.3381067236972423E-3</v>
      </c>
    </row>
    <row r="8" spans="1:21" x14ac:dyDescent="0.25">
      <c r="A8" s="30" t="s">
        <v>170</v>
      </c>
      <c r="B8" s="30" t="s">
        <v>316</v>
      </c>
      <c r="C8" s="30" t="s">
        <v>387</v>
      </c>
      <c r="D8" s="30" t="s">
        <v>392</v>
      </c>
      <c r="E8" s="30" t="s">
        <v>394</v>
      </c>
      <c r="F8" s="30" t="s">
        <v>413</v>
      </c>
      <c r="G8" s="31">
        <v>3862.6784033333333</v>
      </c>
      <c r="H8" s="31">
        <v>9.4508572063516674</v>
      </c>
      <c r="I8" s="31">
        <v>177.50914279364835</v>
      </c>
      <c r="J8" s="31">
        <v>62.150449743612747</v>
      </c>
      <c r="K8" s="31">
        <v>7169.5946548950869</v>
      </c>
      <c r="L8" s="31">
        <v>0.17188332355784972</v>
      </c>
      <c r="M8" s="31">
        <v>0.14667272765347508</v>
      </c>
      <c r="N8" s="31">
        <v>324.93732783144111</v>
      </c>
      <c r="O8" s="31">
        <v>350.12534433711784</v>
      </c>
      <c r="P8" s="31">
        <v>324.937327831441</v>
      </c>
      <c r="Q8" s="31">
        <v>0.64400000000000002</v>
      </c>
      <c r="R8" s="31">
        <v>5.385340016411265E-2</v>
      </c>
      <c r="S8" s="31">
        <v>4.2722494820960997E-3</v>
      </c>
      <c r="T8" s="30">
        <v>0.375</v>
      </c>
      <c r="U8" s="31">
        <v>5.8743430378821373E-3</v>
      </c>
    </row>
    <row r="9" spans="1:21" x14ac:dyDescent="0.25">
      <c r="A9" s="30" t="s">
        <v>211</v>
      </c>
      <c r="B9" s="30" t="s">
        <v>357</v>
      </c>
      <c r="C9" s="30" t="s">
        <v>390</v>
      </c>
      <c r="D9" s="30" t="s">
        <v>390</v>
      </c>
      <c r="E9" s="30" t="s">
        <v>398</v>
      </c>
      <c r="F9" s="30" t="s">
        <v>414</v>
      </c>
      <c r="G9" s="31">
        <v>939.94625000000008</v>
      </c>
      <c r="H9" s="31">
        <v>2.494816653003467</v>
      </c>
      <c r="I9" s="31">
        <v>64.950183346996525</v>
      </c>
      <c r="J9" s="31">
        <v>30.658542855132566</v>
      </c>
      <c r="K9" s="31">
        <v>1051.3317295926104</v>
      </c>
      <c r="L9" s="31">
        <v>0.16853813558807676</v>
      </c>
      <c r="M9" s="31">
        <v>0.14422989755765098</v>
      </c>
      <c r="N9" s="31">
        <v>263.98417005738673</v>
      </c>
      <c r="O9" s="31">
        <v>472.03165988522653</v>
      </c>
      <c r="P9" s="31">
        <v>263.98417005738673</v>
      </c>
      <c r="Q9" s="31">
        <v>0.68300000000000005</v>
      </c>
      <c r="R9" s="31">
        <v>4.4363505214402132E-2</v>
      </c>
      <c r="S9" s="31">
        <v>5.0126742993291951E-3</v>
      </c>
      <c r="T9" s="30">
        <v>0.375</v>
      </c>
      <c r="U9" s="31">
        <v>6.8924271615776432E-3</v>
      </c>
    </row>
    <row r="10" spans="1:21" x14ac:dyDescent="0.25">
      <c r="A10" s="30" t="s">
        <v>190</v>
      </c>
      <c r="B10" s="30" t="s">
        <v>336</v>
      </c>
      <c r="C10" s="30" t="s">
        <v>387</v>
      </c>
      <c r="D10" s="30" t="s">
        <v>392</v>
      </c>
      <c r="E10" s="30" t="s">
        <v>394</v>
      </c>
      <c r="F10" s="30" t="s">
        <v>413</v>
      </c>
      <c r="G10" s="31">
        <v>1707.2814999999998</v>
      </c>
      <c r="H10" s="31">
        <v>5.2430958462736612</v>
      </c>
      <c r="I10" s="31">
        <v>96.996904153726334</v>
      </c>
      <c r="J10" s="31">
        <v>41.319263062160239</v>
      </c>
      <c r="K10" s="31">
        <v>2300.559098942962</v>
      </c>
      <c r="L10" s="31">
        <v>0.17166892476263521</v>
      </c>
      <c r="M10" s="31">
        <v>0.14651658086554875</v>
      </c>
      <c r="N10" s="31">
        <v>287.00731006489099</v>
      </c>
      <c r="O10" s="31">
        <v>425.98537987021797</v>
      </c>
      <c r="P10" s="31">
        <v>287.0073100648911</v>
      </c>
      <c r="Q10" s="31">
        <v>0.64400000000000002</v>
      </c>
      <c r="R10" s="31">
        <v>5.3245176631589217E-2</v>
      </c>
      <c r="S10" s="31">
        <v>5.4821003573475831E-3</v>
      </c>
      <c r="T10" s="30">
        <v>0.375</v>
      </c>
      <c r="U10" s="31">
        <v>7.5378879913529269E-3</v>
      </c>
    </row>
    <row r="11" spans="1:21" x14ac:dyDescent="0.25">
      <c r="A11" s="30" t="s">
        <v>103</v>
      </c>
      <c r="B11" s="30" t="s">
        <v>249</v>
      </c>
      <c r="C11" s="30" t="s">
        <v>390</v>
      </c>
      <c r="D11" s="30" t="s">
        <v>390</v>
      </c>
      <c r="E11" s="30" t="s">
        <v>395</v>
      </c>
      <c r="F11" s="30" t="s">
        <v>414</v>
      </c>
      <c r="G11" s="31">
        <v>653.38124294117654</v>
      </c>
      <c r="H11" s="31">
        <v>9.6923882241051924</v>
      </c>
      <c r="I11" s="31">
        <v>134.23761177589481</v>
      </c>
      <c r="J11" s="31">
        <v>25.561323184474947</v>
      </c>
      <c r="K11" s="31">
        <v>2777.9097351745509</v>
      </c>
      <c r="L11" s="31">
        <v>0.20314101163923173</v>
      </c>
      <c r="M11" s="31">
        <v>0.16884223019084041</v>
      </c>
      <c r="N11" s="31">
        <v>404.79075556279741</v>
      </c>
      <c r="O11" s="31">
        <v>190.41848887440517</v>
      </c>
      <c r="P11" s="31">
        <v>404.79075556279741</v>
      </c>
      <c r="Q11" s="31">
        <v>0.68300000000000005</v>
      </c>
      <c r="R11" s="31">
        <v>0.14252769259356518</v>
      </c>
      <c r="S11" s="31">
        <v>6.0516790035002746E-3</v>
      </c>
      <c r="T11" s="30">
        <v>0.375</v>
      </c>
      <c r="U11" s="31">
        <v>8.3210586298128782E-3</v>
      </c>
    </row>
    <row r="12" spans="1:21" x14ac:dyDescent="0.25">
      <c r="A12" s="30" t="s">
        <v>171</v>
      </c>
      <c r="B12" s="30" t="s">
        <v>317</v>
      </c>
      <c r="C12" s="30" t="s">
        <v>387</v>
      </c>
      <c r="D12" s="30" t="s">
        <v>392</v>
      </c>
      <c r="E12" s="30" t="s">
        <v>394</v>
      </c>
      <c r="F12" s="30" t="s">
        <v>413</v>
      </c>
      <c r="G12" s="31">
        <v>10703.85</v>
      </c>
      <c r="H12" s="31">
        <v>9.260179112211695</v>
      </c>
      <c r="I12" s="31">
        <v>203.3798208877883</v>
      </c>
      <c r="J12" s="31">
        <v>103.45941233159988</v>
      </c>
      <c r="K12" s="31">
        <v>10337.706749156618</v>
      </c>
      <c r="L12" s="31">
        <v>0.1742114629971242</v>
      </c>
      <c r="M12" s="31">
        <v>0.14836464170811017</v>
      </c>
      <c r="N12" s="31">
        <v>245.6497604335043</v>
      </c>
      <c r="O12" s="31">
        <v>508.70047913299135</v>
      </c>
      <c r="P12" s="31">
        <v>245.64976043350435</v>
      </c>
      <c r="Q12" s="31">
        <v>0.64400000000000002</v>
      </c>
      <c r="R12" s="31">
        <v>6.0458051055671473E-2</v>
      </c>
      <c r="S12" s="31">
        <v>8.0123370862756355E-3</v>
      </c>
      <c r="T12" s="30">
        <v>0.375</v>
      </c>
      <c r="U12" s="31">
        <v>1.1016963493628998E-2</v>
      </c>
    </row>
    <row r="13" spans="1:21" x14ac:dyDescent="0.25">
      <c r="A13" s="30" t="s">
        <v>208</v>
      </c>
      <c r="B13" s="30" t="s">
        <v>354</v>
      </c>
      <c r="C13" s="30" t="s">
        <v>390</v>
      </c>
      <c r="D13" s="30" t="s">
        <v>390</v>
      </c>
      <c r="E13" s="30" t="s">
        <v>395</v>
      </c>
      <c r="F13" s="30" t="s">
        <v>414</v>
      </c>
      <c r="G13" s="31">
        <v>1827.4450000000002</v>
      </c>
      <c r="H13" s="31">
        <v>3.0549585820528011</v>
      </c>
      <c r="I13" s="31">
        <v>69.155041417947189</v>
      </c>
      <c r="J13" s="31">
        <v>42.748625708904378</v>
      </c>
      <c r="K13" s="31">
        <v>1128.837981459604</v>
      </c>
      <c r="L13" s="31">
        <v>0.17085858531548864</v>
      </c>
      <c r="M13" s="31">
        <v>0.14592589357787447</v>
      </c>
      <c r="N13" s="31">
        <v>190.92184147105283</v>
      </c>
      <c r="O13" s="31">
        <v>618.1563170578944</v>
      </c>
      <c r="P13" s="31">
        <v>190.92184147105277</v>
      </c>
      <c r="Q13" s="31">
        <v>0.68300000000000005</v>
      </c>
      <c r="R13" s="31">
        <v>5.0946341320535139E-2</v>
      </c>
      <c r="S13" s="31">
        <v>8.6077718174963139E-3</v>
      </c>
      <c r="T13" s="30">
        <v>0.375</v>
      </c>
      <c r="U13" s="31">
        <v>1.1835686249057432E-2</v>
      </c>
    </row>
    <row r="14" spans="1:21" x14ac:dyDescent="0.25">
      <c r="A14" s="30" t="s">
        <v>109</v>
      </c>
      <c r="B14" s="30" t="s">
        <v>255</v>
      </c>
      <c r="C14" s="30" t="s">
        <v>390</v>
      </c>
      <c r="D14" s="30" t="s">
        <v>390</v>
      </c>
      <c r="E14" s="30" t="s">
        <v>395</v>
      </c>
      <c r="F14" s="30" t="s">
        <v>414</v>
      </c>
      <c r="G14" s="31">
        <v>2556.1185714285716</v>
      </c>
      <c r="H14" s="31">
        <v>5.2630820217372491</v>
      </c>
      <c r="I14" s="31">
        <v>98.246917978262758</v>
      </c>
      <c r="J14" s="31">
        <v>50.558071278763904</v>
      </c>
      <c r="K14" s="31">
        <v>2411.056110635308</v>
      </c>
      <c r="L14" s="31">
        <v>0.17952371479292611</v>
      </c>
      <c r="M14" s="31">
        <v>0.15220017413930739</v>
      </c>
      <c r="N14" s="31">
        <v>242.69894507047064</v>
      </c>
      <c r="O14" s="31">
        <v>514.60210985905871</v>
      </c>
      <c r="P14" s="31">
        <v>242.69894507047064</v>
      </c>
      <c r="Q14" s="31">
        <v>0.68300000000000005</v>
      </c>
      <c r="R14" s="31">
        <v>7.552826891610244E-2</v>
      </c>
      <c r="S14" s="31">
        <v>9.9576477691595226E-3</v>
      </c>
      <c r="T14" s="30">
        <v>0.375</v>
      </c>
      <c r="U14" s="31">
        <v>1.3691765682594344E-2</v>
      </c>
    </row>
    <row r="15" spans="1:21" x14ac:dyDescent="0.25">
      <c r="A15" s="30" t="s">
        <v>95</v>
      </c>
      <c r="B15" s="30" t="s">
        <v>241</v>
      </c>
      <c r="C15" s="30" t="s">
        <v>387</v>
      </c>
      <c r="D15" s="30" t="s">
        <v>392</v>
      </c>
      <c r="E15" s="30" t="s">
        <v>394</v>
      </c>
      <c r="F15" s="30" t="s">
        <v>413</v>
      </c>
      <c r="G15" s="31">
        <v>3016.86625</v>
      </c>
      <c r="H15" s="31">
        <v>6.1248991060462545</v>
      </c>
      <c r="I15" s="31">
        <v>103.50510089395374</v>
      </c>
      <c r="J15" s="31">
        <v>54.92600704584305</v>
      </c>
      <c r="K15" s="31">
        <v>2668.2556509819983</v>
      </c>
      <c r="L15" s="31">
        <v>0.17875035958604235</v>
      </c>
      <c r="M15" s="31">
        <v>0.15164394914697335</v>
      </c>
      <c r="N15" s="31">
        <v>234.6700473142983</v>
      </c>
      <c r="O15" s="31">
        <v>530.6599053714034</v>
      </c>
      <c r="P15" s="31">
        <v>234.6700473142983</v>
      </c>
      <c r="Q15" s="31">
        <v>0.64400000000000002</v>
      </c>
      <c r="R15" s="31">
        <v>7.3334353435581118E-2</v>
      </c>
      <c r="S15" s="31">
        <v>1.043962229278953E-2</v>
      </c>
      <c r="T15" s="30">
        <v>0.375</v>
      </c>
      <c r="U15" s="31">
        <v>1.4354480652585603E-2</v>
      </c>
    </row>
    <row r="16" spans="1:21" x14ac:dyDescent="0.25">
      <c r="A16" s="30" t="s">
        <v>217</v>
      </c>
      <c r="B16" s="30" t="s">
        <v>363</v>
      </c>
      <c r="C16" s="30" t="s">
        <v>387</v>
      </c>
      <c r="D16" s="30" t="s">
        <v>392</v>
      </c>
      <c r="E16" s="30" t="s">
        <v>394</v>
      </c>
      <c r="F16" s="30" t="s">
        <v>413</v>
      </c>
      <c r="G16" s="31">
        <v>895.66906153846162</v>
      </c>
      <c r="H16" s="31">
        <v>2.504048553574814</v>
      </c>
      <c r="I16" s="31">
        <v>66.545951446425178</v>
      </c>
      <c r="J16" s="31">
        <v>29.927730644645639</v>
      </c>
      <c r="K16" s="31">
        <v>1095.900248841818</v>
      </c>
      <c r="L16" s="31">
        <v>0.18485586364888676</v>
      </c>
      <c r="M16" s="31">
        <v>0.1560154862040383</v>
      </c>
      <c r="N16" s="31">
        <v>275.1348504744135</v>
      </c>
      <c r="O16" s="31">
        <v>449.73029905117306</v>
      </c>
      <c r="P16" s="31">
        <v>275.1348504744135</v>
      </c>
      <c r="Q16" s="31">
        <v>0.64400000000000002</v>
      </c>
      <c r="R16" s="31">
        <v>9.0654932337267388E-2</v>
      </c>
      <c r="S16" s="31">
        <v>1.0472522790522401E-2</v>
      </c>
      <c r="T16" s="30">
        <v>0.375</v>
      </c>
      <c r="U16" s="31">
        <v>1.4399718836968301E-2</v>
      </c>
    </row>
    <row r="17" spans="1:21" x14ac:dyDescent="0.25">
      <c r="A17" s="30" t="s">
        <v>183</v>
      </c>
      <c r="B17" s="30" t="s">
        <v>329</v>
      </c>
      <c r="C17" s="30" t="s">
        <v>387</v>
      </c>
      <c r="D17" s="30" t="s">
        <v>387</v>
      </c>
      <c r="E17" s="30" t="s">
        <v>401</v>
      </c>
      <c r="F17" s="30" t="s">
        <v>413</v>
      </c>
      <c r="G17" s="31">
        <v>394.76542153846157</v>
      </c>
      <c r="H17" s="31">
        <v>2.847062090880589</v>
      </c>
      <c r="I17" s="31">
        <v>63.32293790911941</v>
      </c>
      <c r="J17" s="31">
        <v>19.868704576254125</v>
      </c>
      <c r="K17" s="31">
        <v>863.37932467831502</v>
      </c>
      <c r="L17" s="31">
        <v>0.20141308031524233</v>
      </c>
      <c r="M17" s="31">
        <v>0.16764681824705366</v>
      </c>
      <c r="N17" s="31">
        <v>343.11605531656215</v>
      </c>
      <c r="O17" s="31">
        <v>313.76788936687581</v>
      </c>
      <c r="P17" s="31">
        <v>343.11605531656204</v>
      </c>
      <c r="Q17" s="31">
        <v>0.64400000000000002</v>
      </c>
      <c r="R17" s="31">
        <v>0.13762575975955268</v>
      </c>
      <c r="S17" s="31">
        <v>1.0782325000374777E-2</v>
      </c>
      <c r="T17" s="30">
        <v>0.375</v>
      </c>
      <c r="U17" s="31">
        <v>1.4825696875515319E-2</v>
      </c>
    </row>
    <row r="18" spans="1:21" x14ac:dyDescent="0.25">
      <c r="A18" s="30" t="s">
        <v>173</v>
      </c>
      <c r="B18" s="30" t="s">
        <v>319</v>
      </c>
      <c r="C18" s="30" t="s">
        <v>387</v>
      </c>
      <c r="D18" s="30" t="s">
        <v>392</v>
      </c>
      <c r="E18" s="30" t="s">
        <v>401</v>
      </c>
      <c r="F18" s="30" t="s">
        <v>413</v>
      </c>
      <c r="G18" s="31">
        <v>1885.6814285714288</v>
      </c>
      <c r="H18" s="31">
        <v>3.0938369797671963</v>
      </c>
      <c r="I18" s="31">
        <v>84.336163020232817</v>
      </c>
      <c r="J18" s="31">
        <v>43.424433543472148</v>
      </c>
      <c r="K18" s="31">
        <v>1776.5686778121042</v>
      </c>
      <c r="L18" s="31">
        <v>0.1836523234431125</v>
      </c>
      <c r="M18" s="31">
        <v>0.15515732095121343</v>
      </c>
      <c r="N18" s="31">
        <v>242.55152245274468</v>
      </c>
      <c r="O18" s="31">
        <v>514.89695509451064</v>
      </c>
      <c r="P18" s="31">
        <v>242.55152245274468</v>
      </c>
      <c r="Q18" s="31">
        <v>0.64400000000000002</v>
      </c>
      <c r="R18" s="31">
        <v>8.724063388117019E-2</v>
      </c>
      <c r="S18" s="31">
        <v>1.2069220953860421E-2</v>
      </c>
      <c r="T18" s="30">
        <v>0.375</v>
      </c>
      <c r="U18" s="31">
        <v>1.659517881155808E-2</v>
      </c>
    </row>
    <row r="19" spans="1:21" x14ac:dyDescent="0.25">
      <c r="A19" s="30" t="s">
        <v>116</v>
      </c>
      <c r="B19" s="30" t="s">
        <v>262</v>
      </c>
      <c r="C19" s="30" t="s">
        <v>390</v>
      </c>
      <c r="D19" s="30" t="s">
        <v>390</v>
      </c>
      <c r="E19" s="30" t="s">
        <v>398</v>
      </c>
      <c r="F19" s="30" t="s">
        <v>414</v>
      </c>
      <c r="G19" s="31">
        <v>1604.8966666666668</v>
      </c>
      <c r="H19" s="31">
        <v>3.2552686384236367</v>
      </c>
      <c r="I19" s="31">
        <v>74.654731361576353</v>
      </c>
      <c r="J19" s="31">
        <v>40.061161574106492</v>
      </c>
      <c r="K19" s="31">
        <v>1385.858588680959</v>
      </c>
      <c r="L19" s="31">
        <v>0.18344986870144725</v>
      </c>
      <c r="M19" s="31">
        <v>0.15501279230588746</v>
      </c>
      <c r="N19" s="31">
        <v>231.69040432228144</v>
      </c>
      <c r="O19" s="31">
        <v>536.61919135543701</v>
      </c>
      <c r="P19" s="31">
        <v>231.69040432228155</v>
      </c>
      <c r="Q19" s="31">
        <v>0.68300000000000005</v>
      </c>
      <c r="R19" s="31">
        <v>8.6666294188502815E-2</v>
      </c>
      <c r="S19" s="31">
        <v>1.2469464558964055E-2</v>
      </c>
      <c r="T19" s="30">
        <v>0.375</v>
      </c>
      <c r="U19" s="31">
        <v>1.7145513768575576E-2</v>
      </c>
    </row>
    <row r="20" spans="1:21" x14ac:dyDescent="0.25">
      <c r="A20" s="30" t="s">
        <v>172</v>
      </c>
      <c r="B20" s="30" t="s">
        <v>318</v>
      </c>
      <c r="C20" s="30" t="s">
        <v>387</v>
      </c>
      <c r="D20" s="30" t="s">
        <v>392</v>
      </c>
      <c r="E20" s="30" t="s">
        <v>401</v>
      </c>
      <c r="F20" s="30" t="s">
        <v>413</v>
      </c>
      <c r="G20" s="31">
        <v>1988.9734184615386</v>
      </c>
      <c r="H20" s="31">
        <v>4.3115213119114202</v>
      </c>
      <c r="I20" s="31">
        <v>93.808478688088584</v>
      </c>
      <c r="J20" s="31">
        <v>44.597908229664071</v>
      </c>
      <c r="K20" s="31">
        <v>2194.6885052342341</v>
      </c>
      <c r="L20" s="31">
        <v>0.19193471197306744</v>
      </c>
      <c r="M20" s="31">
        <v>0.16102787346074399</v>
      </c>
      <c r="N20" s="31">
        <v>262.29276471932099</v>
      </c>
      <c r="O20" s="31">
        <v>475.41447056135803</v>
      </c>
      <c r="P20" s="31">
        <v>262.29276471932099</v>
      </c>
      <c r="Q20" s="31">
        <v>0.64400000000000002</v>
      </c>
      <c r="R20" s="31">
        <v>0.11073677155480123</v>
      </c>
      <c r="S20" s="31">
        <v>1.4218967124117375E-2</v>
      </c>
      <c r="T20" s="30">
        <v>0.375</v>
      </c>
      <c r="U20" s="31">
        <v>1.955107979566139E-2</v>
      </c>
    </row>
    <row r="21" spans="1:21" x14ac:dyDescent="0.25">
      <c r="A21" s="30" t="s">
        <v>148</v>
      </c>
      <c r="B21" s="30" t="s">
        <v>294</v>
      </c>
      <c r="C21" s="30" t="s">
        <v>390</v>
      </c>
      <c r="D21" s="30" t="s">
        <v>390</v>
      </c>
      <c r="E21" s="30" t="s">
        <v>402</v>
      </c>
      <c r="F21" s="30" t="s">
        <v>414</v>
      </c>
      <c r="G21" s="31">
        <v>1581.9071428571431</v>
      </c>
      <c r="H21" s="31">
        <v>2.3288705694378771</v>
      </c>
      <c r="I21" s="31">
        <v>60.391129430562124</v>
      </c>
      <c r="J21" s="31">
        <v>39.773196286659477</v>
      </c>
      <c r="K21" s="31">
        <v>820.04110195766214</v>
      </c>
      <c r="L21" s="31">
        <v>0.18114865613452752</v>
      </c>
      <c r="M21" s="31">
        <v>0.1533665175790502</v>
      </c>
      <c r="N21" s="31">
        <v>170.70332462989617</v>
      </c>
      <c r="O21" s="31">
        <v>658.5933507402076</v>
      </c>
      <c r="P21" s="31">
        <v>170.70332462989623</v>
      </c>
      <c r="Q21" s="31">
        <v>0.68300000000000005</v>
      </c>
      <c r="R21" s="31">
        <v>8.0138031587312086E-2</v>
      </c>
      <c r="S21" s="31">
        <v>1.5555426208221477E-2</v>
      </c>
      <c r="T21" s="30">
        <v>0.375</v>
      </c>
      <c r="U21" s="31">
        <v>2.138871103630453E-2</v>
      </c>
    </row>
    <row r="22" spans="1:21" x14ac:dyDescent="0.25">
      <c r="A22" s="30" t="s">
        <v>136</v>
      </c>
      <c r="B22" s="30" t="s">
        <v>282</v>
      </c>
      <c r="C22" s="30" t="s">
        <v>387</v>
      </c>
      <c r="D22" s="30" t="s">
        <v>392</v>
      </c>
      <c r="E22" s="30" t="s">
        <v>394</v>
      </c>
      <c r="F22" s="30" t="s">
        <v>413</v>
      </c>
      <c r="G22" s="31">
        <v>1559.1638461538462</v>
      </c>
      <c r="H22" s="31">
        <v>3.1622552536776189</v>
      </c>
      <c r="I22" s="31">
        <v>74.617744746322387</v>
      </c>
      <c r="J22" s="31">
        <v>39.486248823531547</v>
      </c>
      <c r="K22" s="31">
        <v>1387.2109895502031</v>
      </c>
      <c r="L22" s="31">
        <v>0.19133011201551006</v>
      </c>
      <c r="M22" s="31">
        <v>0.16060209515884302</v>
      </c>
      <c r="N22" s="31">
        <v>235.40979456178439</v>
      </c>
      <c r="O22" s="31">
        <v>529.18041087643121</v>
      </c>
      <c r="P22" s="31">
        <v>235.40979456178439</v>
      </c>
      <c r="Q22" s="31">
        <v>0.64400000000000002</v>
      </c>
      <c r="R22" s="31">
        <v>0.1090215943702413</v>
      </c>
      <c r="S22" s="31">
        <v>1.597671967632348E-2</v>
      </c>
      <c r="T22" s="30">
        <v>0.375</v>
      </c>
      <c r="U22" s="31">
        <v>2.1967989554944785E-2</v>
      </c>
    </row>
    <row r="23" spans="1:21" x14ac:dyDescent="0.25">
      <c r="A23" s="30" t="s">
        <v>168</v>
      </c>
      <c r="B23" s="30" t="s">
        <v>314</v>
      </c>
      <c r="C23" s="30" t="s">
        <v>390</v>
      </c>
      <c r="D23" s="30" t="s">
        <v>390</v>
      </c>
      <c r="E23" s="30" t="s">
        <v>395</v>
      </c>
      <c r="F23" s="30" t="s">
        <v>414</v>
      </c>
      <c r="G23" s="31">
        <v>3133.1933333333336</v>
      </c>
      <c r="H23" s="31">
        <v>8.8311869850957923</v>
      </c>
      <c r="I23" s="31">
        <v>150.0788130149042</v>
      </c>
      <c r="J23" s="31">
        <v>55.974934866718101</v>
      </c>
      <c r="K23" s="31">
        <v>5267.4584500502933</v>
      </c>
      <c r="L23" s="31">
        <v>0.21941484291289753</v>
      </c>
      <c r="M23" s="31">
        <v>0.17993453514865101</v>
      </c>
      <c r="N23" s="31">
        <v>313.5148668148139</v>
      </c>
      <c r="O23" s="31">
        <v>372.9702663703722</v>
      </c>
      <c r="P23" s="31">
        <v>313.5148668148139</v>
      </c>
      <c r="Q23" s="31">
        <v>0.68300000000000005</v>
      </c>
      <c r="R23" s="31">
        <v>0.18869458982382278</v>
      </c>
      <c r="S23" s="31">
        <v>1.8203071568917931E-2</v>
      </c>
      <c r="T23" s="30">
        <v>0.375</v>
      </c>
      <c r="U23" s="31">
        <v>2.5029223407262154E-2</v>
      </c>
    </row>
    <row r="24" spans="1:21" x14ac:dyDescent="0.25">
      <c r="A24" s="30" t="s">
        <v>139</v>
      </c>
      <c r="B24" s="30" t="s">
        <v>285</v>
      </c>
      <c r="C24" s="30" t="s">
        <v>387</v>
      </c>
      <c r="D24" s="30" t="s">
        <v>387</v>
      </c>
      <c r="E24" s="30" t="s">
        <v>399</v>
      </c>
      <c r="F24" s="30" t="s">
        <v>413</v>
      </c>
      <c r="G24" s="31">
        <v>1726.981</v>
      </c>
      <c r="H24" s="31">
        <v>4.0166749011257057</v>
      </c>
      <c r="I24" s="31">
        <v>106.76832509887429</v>
      </c>
      <c r="J24" s="31">
        <v>41.5569609090944</v>
      </c>
      <c r="K24" s="31">
        <v>2709.9861124634012</v>
      </c>
      <c r="L24" s="31">
        <v>0.21464250099344079</v>
      </c>
      <c r="M24" s="31">
        <v>0.176712490150713</v>
      </c>
      <c r="N24" s="31">
        <v>305.38722101985775</v>
      </c>
      <c r="O24" s="31">
        <v>389.22555796028456</v>
      </c>
      <c r="P24" s="31">
        <v>305.38722101985775</v>
      </c>
      <c r="Q24" s="31">
        <v>0.64400000000000002</v>
      </c>
      <c r="R24" s="31">
        <v>0.17515603118706605</v>
      </c>
      <c r="S24" s="31">
        <v>1.8425211601776528E-2</v>
      </c>
      <c r="T24" s="30">
        <v>0.375</v>
      </c>
      <c r="U24" s="31">
        <v>2.5334665952442728E-2</v>
      </c>
    </row>
    <row r="25" spans="1:21" x14ac:dyDescent="0.25">
      <c r="A25" s="30" t="s">
        <v>203</v>
      </c>
      <c r="B25" s="30" t="s">
        <v>349</v>
      </c>
      <c r="C25" s="30" t="s">
        <v>387</v>
      </c>
      <c r="D25" s="30" t="s">
        <v>392</v>
      </c>
      <c r="E25" s="30" t="s">
        <v>394</v>
      </c>
      <c r="F25" s="30" t="s">
        <v>413</v>
      </c>
      <c r="G25" s="31">
        <v>4453.1183333333338</v>
      </c>
      <c r="H25" s="31">
        <v>5.4117366771929216</v>
      </c>
      <c r="I25" s="31">
        <v>168.30826332280708</v>
      </c>
      <c r="J25" s="31">
        <v>66.73168912393372</v>
      </c>
      <c r="K25" s="31">
        <v>6778.3763717134034</v>
      </c>
      <c r="L25" s="31">
        <v>0.21674461724575012</v>
      </c>
      <c r="M25" s="31">
        <v>0.17813484783386838</v>
      </c>
      <c r="N25" s="31">
        <v>301.75753760840138</v>
      </c>
      <c r="O25" s="31">
        <v>396.48492478319719</v>
      </c>
      <c r="P25" s="31">
        <v>301.75753760840149</v>
      </c>
      <c r="Q25" s="31">
        <v>0.64400000000000002</v>
      </c>
      <c r="R25" s="31">
        <v>0.18111948154822727</v>
      </c>
      <c r="S25" s="31">
        <v>1.9758761493523565E-2</v>
      </c>
      <c r="T25" s="30">
        <v>0.375</v>
      </c>
      <c r="U25" s="31">
        <v>2.7168297053594904E-2</v>
      </c>
    </row>
    <row r="26" spans="1:21" x14ac:dyDescent="0.25">
      <c r="A26" s="30" t="s">
        <v>137</v>
      </c>
      <c r="B26" s="30" t="s">
        <v>283</v>
      </c>
      <c r="C26" s="30" t="s">
        <v>387</v>
      </c>
      <c r="D26" s="30" t="s">
        <v>392</v>
      </c>
      <c r="E26" s="30" t="s">
        <v>394</v>
      </c>
      <c r="F26" s="30" t="s">
        <v>413</v>
      </c>
      <c r="G26" s="31">
        <v>2194.6200000000003</v>
      </c>
      <c r="H26" s="31">
        <v>3.6867448189037089</v>
      </c>
      <c r="I26" s="31">
        <v>77.643255181096293</v>
      </c>
      <c r="J26" s="31">
        <v>46.846771500285911</v>
      </c>
      <c r="K26" s="31">
        <v>1442.7158340072081</v>
      </c>
      <c r="L26" s="31">
        <v>0.18509376375510378</v>
      </c>
      <c r="M26" s="31">
        <v>0.1561849107775348</v>
      </c>
      <c r="N26" s="31">
        <v>198.32040535253321</v>
      </c>
      <c r="O26" s="31">
        <v>603.35918929493357</v>
      </c>
      <c r="P26" s="31">
        <v>198.32040535253321</v>
      </c>
      <c r="Q26" s="31">
        <v>0.64400000000000002</v>
      </c>
      <c r="R26" s="31">
        <v>9.1329826255613547E-2</v>
      </c>
      <c r="S26" s="31">
        <v>2.0172303133782307E-2</v>
      </c>
      <c r="T26" s="30">
        <v>0.375</v>
      </c>
      <c r="U26" s="31">
        <v>2.7736916808950671E-2</v>
      </c>
    </row>
    <row r="27" spans="1:21" x14ac:dyDescent="0.25">
      <c r="A27" s="30" t="s">
        <v>119</v>
      </c>
      <c r="B27" s="30" t="s">
        <v>265</v>
      </c>
      <c r="C27" s="30" t="s">
        <v>390</v>
      </c>
      <c r="D27" s="30" t="s">
        <v>390</v>
      </c>
      <c r="E27" s="30" t="s">
        <v>395</v>
      </c>
      <c r="F27" s="30" t="s">
        <v>414</v>
      </c>
      <c r="G27" s="31">
        <v>1524.0175000000002</v>
      </c>
      <c r="H27" s="31">
        <v>3.9198485191483794</v>
      </c>
      <c r="I27" s="31">
        <v>79.830151480851626</v>
      </c>
      <c r="J27" s="31">
        <v>39.038666729282653</v>
      </c>
      <c r="K27" s="31">
        <v>1592.4451786091163</v>
      </c>
      <c r="L27" s="31">
        <v>0.20750752174337048</v>
      </c>
      <c r="M27" s="31">
        <v>0.17184780881842962</v>
      </c>
      <c r="N27" s="31">
        <v>255.48921049807467</v>
      </c>
      <c r="O27" s="31">
        <v>489.02157900385072</v>
      </c>
      <c r="P27" s="31">
        <v>255.48921049807461</v>
      </c>
      <c r="Q27" s="31">
        <v>0.68300000000000005</v>
      </c>
      <c r="R27" s="31">
        <v>0.15491495530034177</v>
      </c>
      <c r="S27" s="31">
        <v>2.1081491595682445E-2</v>
      </c>
      <c r="T27" s="30">
        <v>0.375</v>
      </c>
      <c r="U27" s="31">
        <v>2.8987050944063363E-2</v>
      </c>
    </row>
    <row r="28" spans="1:21" x14ac:dyDescent="0.25">
      <c r="A28" s="30" t="s">
        <v>128</v>
      </c>
      <c r="B28" s="30" t="s">
        <v>274</v>
      </c>
      <c r="C28" s="30" t="s">
        <v>390</v>
      </c>
      <c r="D28" s="30" t="s">
        <v>390</v>
      </c>
      <c r="E28" s="30" t="s">
        <v>398</v>
      </c>
      <c r="F28" s="30" t="s">
        <v>414</v>
      </c>
      <c r="G28" s="31">
        <v>987.05285714285731</v>
      </c>
      <c r="H28" s="31">
        <v>2.9020768620406385</v>
      </c>
      <c r="I28" s="31">
        <v>62.477923137959358</v>
      </c>
      <c r="J28" s="31">
        <v>31.41739736424482</v>
      </c>
      <c r="K28" s="31">
        <v>975.84088057515748</v>
      </c>
      <c r="L28" s="31">
        <v>0.20658405043510245</v>
      </c>
      <c r="M28" s="31">
        <v>0.17121397416168965</v>
      </c>
      <c r="N28" s="31">
        <v>248.57200922899492</v>
      </c>
      <c r="O28" s="31">
        <v>502.85598154201017</v>
      </c>
      <c r="P28" s="31">
        <v>248.57200922899492</v>
      </c>
      <c r="Q28" s="31">
        <v>0.68300000000000005</v>
      </c>
      <c r="R28" s="31">
        <v>0.15229517853929769</v>
      </c>
      <c r="S28" s="31">
        <v>2.1341687653490524E-2</v>
      </c>
      <c r="T28" s="30">
        <v>0.375</v>
      </c>
      <c r="U28" s="31">
        <v>2.9344820523549468E-2</v>
      </c>
    </row>
    <row r="29" spans="1:21" x14ac:dyDescent="0.25">
      <c r="A29" s="30" t="s">
        <v>151</v>
      </c>
      <c r="B29" s="30" t="s">
        <v>297</v>
      </c>
      <c r="C29" s="30" t="s">
        <v>390</v>
      </c>
      <c r="D29" s="30" t="s">
        <v>390</v>
      </c>
      <c r="E29" s="30" t="s">
        <v>395</v>
      </c>
      <c r="F29" s="30" t="s">
        <v>414</v>
      </c>
      <c r="G29" s="31">
        <v>2864.1282499999998</v>
      </c>
      <c r="H29" s="31">
        <v>4.7191461937094088</v>
      </c>
      <c r="I29" s="31">
        <v>139.0908538062906</v>
      </c>
      <c r="J29" s="31">
        <v>53.517550859507757</v>
      </c>
      <c r="K29" s="31">
        <v>4579.6735926705151</v>
      </c>
      <c r="L29" s="31">
        <v>0.22492631793156526</v>
      </c>
      <c r="M29" s="31">
        <v>0.18362436551398478</v>
      </c>
      <c r="N29" s="31">
        <v>307.61657077020777</v>
      </c>
      <c r="O29" s="31">
        <v>384.76685845958434</v>
      </c>
      <c r="P29" s="31">
        <v>307.61657077020789</v>
      </c>
      <c r="Q29" s="31">
        <v>0.68300000000000005</v>
      </c>
      <c r="R29" s="31">
        <v>0.20432997994770286</v>
      </c>
      <c r="S29" s="31">
        <v>2.1367038858839373E-2</v>
      </c>
      <c r="T29" s="30">
        <v>0.375</v>
      </c>
      <c r="U29" s="31">
        <v>2.9379678430904138E-2</v>
      </c>
    </row>
    <row r="30" spans="1:21" x14ac:dyDescent="0.25">
      <c r="A30" s="30" t="s">
        <v>141</v>
      </c>
      <c r="B30" s="30" t="s">
        <v>287</v>
      </c>
      <c r="C30" s="30" t="s">
        <v>387</v>
      </c>
      <c r="D30" s="30" t="s">
        <v>392</v>
      </c>
      <c r="E30" s="30" t="s">
        <v>394</v>
      </c>
      <c r="F30" s="30" t="s">
        <v>413</v>
      </c>
      <c r="G30" s="31">
        <v>2205.3553846153845</v>
      </c>
      <c r="H30" s="31">
        <v>4.5188718980791709</v>
      </c>
      <c r="I30" s="31">
        <v>97.376128101920827</v>
      </c>
      <c r="J30" s="31">
        <v>46.961211490073218</v>
      </c>
      <c r="K30" s="31">
        <v>2367.5455612633809</v>
      </c>
      <c r="L30" s="31">
        <v>0.21284181774921038</v>
      </c>
      <c r="M30" s="31">
        <v>0.17549017079919113</v>
      </c>
      <c r="N30" s="31">
        <v>258.86691941108887</v>
      </c>
      <c r="O30" s="31">
        <v>482.26616117782231</v>
      </c>
      <c r="P30" s="31">
        <v>258.86691941108876</v>
      </c>
      <c r="Q30" s="31">
        <v>0.64400000000000002</v>
      </c>
      <c r="R30" s="31">
        <v>0.17004770992683793</v>
      </c>
      <c r="S30" s="31">
        <v>2.3453732457744427E-2</v>
      </c>
      <c r="T30" s="30">
        <v>0.375</v>
      </c>
      <c r="U30" s="31">
        <v>3.2248882129398589E-2</v>
      </c>
    </row>
    <row r="31" spans="1:21" x14ac:dyDescent="0.25">
      <c r="A31" s="30" t="s">
        <v>104</v>
      </c>
      <c r="B31" s="30" t="s">
        <v>250</v>
      </c>
      <c r="C31" s="30" t="s">
        <v>390</v>
      </c>
      <c r="D31" s="30" t="s">
        <v>390</v>
      </c>
      <c r="E31" s="30" t="s">
        <v>395</v>
      </c>
      <c r="F31" s="30" t="s">
        <v>414</v>
      </c>
      <c r="G31" s="31">
        <v>4701.3685714285721</v>
      </c>
      <c r="H31" s="31">
        <v>7.3370572685137923</v>
      </c>
      <c r="I31" s="31">
        <v>126.75294273148621</v>
      </c>
      <c r="J31" s="31">
        <v>68.566526610501228</v>
      </c>
      <c r="K31" s="31">
        <v>3989.6404493292148</v>
      </c>
      <c r="L31" s="31">
        <v>0.2077724681373502</v>
      </c>
      <c r="M31" s="31">
        <v>0.17202947874592711</v>
      </c>
      <c r="N31" s="31">
        <v>229.52688461145729</v>
      </c>
      <c r="O31" s="31">
        <v>540.94623077708536</v>
      </c>
      <c r="P31" s="31">
        <v>229.52688461145735</v>
      </c>
      <c r="Q31" s="31">
        <v>0.68300000000000005</v>
      </c>
      <c r="R31" s="31">
        <v>0.15566657627617078</v>
      </c>
      <c r="S31" s="31">
        <v>2.5844004441202148E-2</v>
      </c>
      <c r="T31" s="30">
        <v>0.375</v>
      </c>
      <c r="U31" s="31">
        <v>3.5535506106652952E-2</v>
      </c>
    </row>
    <row r="32" spans="1:21" x14ac:dyDescent="0.25">
      <c r="A32" s="30" t="s">
        <v>121</v>
      </c>
      <c r="B32" s="30" t="s">
        <v>267</v>
      </c>
      <c r="C32" s="30" t="s">
        <v>390</v>
      </c>
      <c r="D32" s="30" t="s">
        <v>390</v>
      </c>
      <c r="E32" s="30" t="s">
        <v>395</v>
      </c>
      <c r="F32" s="30" t="s">
        <v>414</v>
      </c>
      <c r="G32" s="31">
        <v>2659.0171428571425</v>
      </c>
      <c r="H32" s="31">
        <v>2.7958314684817052</v>
      </c>
      <c r="I32" s="31">
        <v>111.08416853151829</v>
      </c>
      <c r="J32" s="31">
        <v>51.565658561266744</v>
      </c>
      <c r="K32" s="31">
        <v>3069.1111632013417</v>
      </c>
      <c r="L32" s="31">
        <v>0.22566740143771991</v>
      </c>
      <c r="M32" s="31">
        <v>0.18411797619240738</v>
      </c>
      <c r="N32" s="31">
        <v>267.89825569682398</v>
      </c>
      <c r="O32" s="31">
        <v>464.2034886063521</v>
      </c>
      <c r="P32" s="31">
        <v>267.89825569682398</v>
      </c>
      <c r="Q32" s="31">
        <v>0.68300000000000005</v>
      </c>
      <c r="R32" s="31">
        <v>0.20643234450416995</v>
      </c>
      <c r="S32" s="31">
        <v>2.7208743231103803E-2</v>
      </c>
      <c r="T32" s="30">
        <v>0.375</v>
      </c>
      <c r="U32" s="31">
        <v>3.7412021942767729E-2</v>
      </c>
    </row>
    <row r="33" spans="1:21" x14ac:dyDescent="0.25">
      <c r="A33" s="30" t="s">
        <v>196</v>
      </c>
      <c r="B33" s="30" t="s">
        <v>342</v>
      </c>
      <c r="C33" s="30" t="s">
        <v>387</v>
      </c>
      <c r="D33" s="30" t="s">
        <v>392</v>
      </c>
      <c r="E33" s="30" t="s">
        <v>394</v>
      </c>
      <c r="F33" s="30" t="s">
        <v>413</v>
      </c>
      <c r="G33" s="31">
        <v>4227.6422222222227</v>
      </c>
      <c r="H33" s="31">
        <v>6.3321148988509188</v>
      </c>
      <c r="I33" s="31">
        <v>129.37788510114908</v>
      </c>
      <c r="J33" s="31">
        <v>65.020321609649258</v>
      </c>
      <c r="K33" s="31">
        <v>4184.5494762307399</v>
      </c>
      <c r="L33" s="31">
        <v>0.21772650398432211</v>
      </c>
      <c r="M33" s="31">
        <v>0.17879754055769922</v>
      </c>
      <c r="N33" s="31">
        <v>248.71933654342993</v>
      </c>
      <c r="O33" s="31">
        <v>502.56132691314014</v>
      </c>
      <c r="P33" s="31">
        <v>248.71933654342993</v>
      </c>
      <c r="Q33" s="31">
        <v>0.64400000000000002</v>
      </c>
      <c r="R33" s="31">
        <v>0.18390497584204854</v>
      </c>
      <c r="S33" s="31">
        <v>2.7312131332208861E-2</v>
      </c>
      <c r="T33" s="30">
        <v>0.375</v>
      </c>
      <c r="U33" s="31">
        <v>3.755418058178718E-2</v>
      </c>
    </row>
    <row r="34" spans="1:21" x14ac:dyDescent="0.25">
      <c r="A34" s="30" t="s">
        <v>239</v>
      </c>
      <c r="B34" s="30" t="s">
        <v>385</v>
      </c>
      <c r="C34" s="30" t="s">
        <v>390</v>
      </c>
      <c r="D34" s="30" t="s">
        <v>390</v>
      </c>
      <c r="E34" s="30" t="s">
        <v>402</v>
      </c>
      <c r="F34" s="30" t="s">
        <v>414</v>
      </c>
      <c r="G34" s="31">
        <v>2887.008571428571</v>
      </c>
      <c r="H34" s="31">
        <v>6.0728798441505853</v>
      </c>
      <c r="I34" s="31">
        <v>99.147120155849407</v>
      </c>
      <c r="J34" s="31">
        <v>53.73089029067517</v>
      </c>
      <c r="K34" s="31">
        <v>2440.2544643017623</v>
      </c>
      <c r="L34" s="31">
        <v>0.21541054062550025</v>
      </c>
      <c r="M34" s="31">
        <v>0.17723274023495067</v>
      </c>
      <c r="N34" s="31">
        <v>229.03453874295312</v>
      </c>
      <c r="O34" s="31">
        <v>541.93092251409371</v>
      </c>
      <c r="P34" s="31">
        <v>229.03453874295317</v>
      </c>
      <c r="Q34" s="31">
        <v>0.68300000000000005</v>
      </c>
      <c r="R34" s="31">
        <v>0.17733486702269571</v>
      </c>
      <c r="S34" s="31">
        <v>2.8625229327190468E-2</v>
      </c>
      <c r="T34" s="30">
        <v>0.375</v>
      </c>
      <c r="U34" s="31">
        <v>3.9359690324886891E-2</v>
      </c>
    </row>
    <row r="35" spans="1:21" x14ac:dyDescent="0.25">
      <c r="A35" s="30" t="s">
        <v>194</v>
      </c>
      <c r="B35" s="30" t="s">
        <v>340</v>
      </c>
      <c r="C35" s="30" t="s">
        <v>387</v>
      </c>
      <c r="D35" s="30" t="s">
        <v>392</v>
      </c>
      <c r="E35" s="30" t="s">
        <v>394</v>
      </c>
      <c r="F35" s="30" t="s">
        <v>413</v>
      </c>
      <c r="G35" s="31">
        <v>466.21206923076932</v>
      </c>
      <c r="H35" s="31">
        <v>2.5362787215599445</v>
      </c>
      <c r="I35" s="31">
        <v>48.873721278440051</v>
      </c>
      <c r="J35" s="31">
        <v>21.591944544916963</v>
      </c>
      <c r="K35" s="31">
        <v>589.06661031703641</v>
      </c>
      <c r="L35" s="31">
        <v>0.23112293972172804</v>
      </c>
      <c r="M35" s="31">
        <v>0.18773343608881904</v>
      </c>
      <c r="N35" s="31">
        <v>279.10476243557554</v>
      </c>
      <c r="O35" s="31">
        <v>441.79047512884887</v>
      </c>
      <c r="P35" s="31">
        <v>279.10476243557565</v>
      </c>
      <c r="Q35" s="31">
        <v>0.64400000000000002</v>
      </c>
      <c r="R35" s="31">
        <v>0.22190904885596605</v>
      </c>
      <c r="S35" s="31">
        <v>2.8680160693013271E-2</v>
      </c>
      <c r="T35" s="30">
        <v>0.375</v>
      </c>
      <c r="U35" s="31">
        <v>3.943522095289325E-2</v>
      </c>
    </row>
    <row r="36" spans="1:21" ht="15" customHeight="1" x14ac:dyDescent="0.25">
      <c r="A36" s="30" t="s">
        <v>130</v>
      </c>
      <c r="B36" s="30" t="s">
        <v>276</v>
      </c>
      <c r="C36" s="30" t="s">
        <v>387</v>
      </c>
      <c r="D36" s="30" t="s">
        <v>387</v>
      </c>
      <c r="E36" s="30" t="s">
        <v>399</v>
      </c>
      <c r="F36" s="30" t="s">
        <v>413</v>
      </c>
      <c r="G36" s="31">
        <v>2389.5858800000001</v>
      </c>
      <c r="H36" s="31">
        <v>12.609331426653167</v>
      </c>
      <c r="I36" s="31">
        <v>213.67066857334683</v>
      </c>
      <c r="J36" s="31">
        <v>48.883390635265883</v>
      </c>
      <c r="K36" s="31">
        <v>8055.3608791693414</v>
      </c>
      <c r="L36" s="31">
        <v>0.29728003473170805</v>
      </c>
      <c r="M36" s="31">
        <v>0.22915640938942602</v>
      </c>
      <c r="N36" s="31">
        <v>385.61043272421438</v>
      </c>
      <c r="O36" s="31">
        <v>228.77913455157116</v>
      </c>
      <c r="P36" s="31">
        <v>385.61043272421449</v>
      </c>
      <c r="Q36" s="31">
        <v>0.64400000000000002</v>
      </c>
      <c r="R36" s="31">
        <v>0.40958875101193776</v>
      </c>
      <c r="S36" s="31">
        <v>2.878056531756935E-2</v>
      </c>
      <c r="T36" s="30">
        <v>0.375</v>
      </c>
      <c r="U36" s="31">
        <v>3.9573277311657856E-2</v>
      </c>
    </row>
    <row r="37" spans="1:21" ht="15" customHeight="1" x14ac:dyDescent="0.25">
      <c r="A37" s="30" t="s">
        <v>142</v>
      </c>
      <c r="B37" s="30" t="s">
        <v>288</v>
      </c>
      <c r="C37" s="30" t="s">
        <v>387</v>
      </c>
      <c r="D37" s="30" t="s">
        <v>392</v>
      </c>
      <c r="E37" s="30" t="s">
        <v>394</v>
      </c>
      <c r="F37" s="30" t="s">
        <v>413</v>
      </c>
      <c r="G37" s="31">
        <v>3582.2473076923079</v>
      </c>
      <c r="H37" s="31">
        <v>5.1004623537402489</v>
      </c>
      <c r="I37" s="31">
        <v>134.48953764625975</v>
      </c>
      <c r="J37" s="31">
        <v>59.851878063201227</v>
      </c>
      <c r="K37" s="31">
        <v>4467.2041002879414</v>
      </c>
      <c r="L37" s="31">
        <v>0.23045606713949413</v>
      </c>
      <c r="M37" s="31">
        <v>0.18729321045589822</v>
      </c>
      <c r="N37" s="31">
        <v>277.48500325495115</v>
      </c>
      <c r="O37" s="31">
        <v>445.0299934900977</v>
      </c>
      <c r="P37" s="31">
        <v>277.48500325495115</v>
      </c>
      <c r="Q37" s="31">
        <v>0.64400000000000002</v>
      </c>
      <c r="R37" s="31">
        <v>0.22001721174324573</v>
      </c>
      <c r="S37" s="31">
        <v>2.8803069119926458E-2</v>
      </c>
      <c r="T37" s="30">
        <v>0.375</v>
      </c>
      <c r="U37" s="31">
        <v>3.9604220039898878E-2</v>
      </c>
    </row>
    <row r="38" spans="1:21" ht="15" customHeight="1" x14ac:dyDescent="0.25">
      <c r="A38" s="30" t="s">
        <v>187</v>
      </c>
      <c r="B38" s="30" t="s">
        <v>333</v>
      </c>
      <c r="C38" s="30" t="s">
        <v>387</v>
      </c>
      <c r="D38" s="30" t="s">
        <v>392</v>
      </c>
      <c r="E38" s="30" t="s">
        <v>394</v>
      </c>
      <c r="F38" s="30" t="s">
        <v>413</v>
      </c>
      <c r="G38" s="31">
        <v>906.94367250000005</v>
      </c>
      <c r="H38" s="31">
        <v>8.4392386365305718</v>
      </c>
      <c r="I38" s="31">
        <v>103.26076136346943</v>
      </c>
      <c r="J38" s="31">
        <v>30.115505516261884</v>
      </c>
      <c r="K38" s="31">
        <v>2202.806355954966</v>
      </c>
      <c r="L38" s="31">
        <v>0.27475270876949337</v>
      </c>
      <c r="M38" s="31">
        <v>0.21553412428886659</v>
      </c>
      <c r="N38" s="31">
        <v>354.17739943705351</v>
      </c>
      <c r="O38" s="31">
        <v>291.64520112589304</v>
      </c>
      <c r="P38" s="31">
        <v>354.17739943705351</v>
      </c>
      <c r="Q38" s="31">
        <v>0.64400000000000002</v>
      </c>
      <c r="R38" s="31">
        <v>0.34568144331771167</v>
      </c>
      <c r="S38" s="31">
        <v>3.0814187905360696E-2</v>
      </c>
      <c r="T38" s="30">
        <v>0.375</v>
      </c>
      <c r="U38" s="31">
        <v>4.2369508369870953E-2</v>
      </c>
    </row>
    <row r="39" spans="1:21" ht="15" customHeight="1" x14ac:dyDescent="0.25">
      <c r="A39" s="30" t="s">
        <v>201</v>
      </c>
      <c r="B39" s="30" t="s">
        <v>347</v>
      </c>
      <c r="C39" s="30" t="s">
        <v>387</v>
      </c>
      <c r="D39" s="30" t="s">
        <v>392</v>
      </c>
      <c r="E39" s="30" t="s">
        <v>394</v>
      </c>
      <c r="F39" s="30" t="s">
        <v>413</v>
      </c>
      <c r="G39" s="31">
        <v>547.02521999999988</v>
      </c>
      <c r="H39" s="31">
        <v>3.3916848648069688</v>
      </c>
      <c r="I39" s="31">
        <v>50.278315135193033</v>
      </c>
      <c r="J39" s="31">
        <v>23.388570285504837</v>
      </c>
      <c r="K39" s="31">
        <v>628.91268737622408</v>
      </c>
      <c r="L39" s="31">
        <v>0.24048848318956229</v>
      </c>
      <c r="M39" s="31">
        <v>0.19386595397581988</v>
      </c>
      <c r="N39" s="31">
        <v>267.40896922842916</v>
      </c>
      <c r="O39" s="31">
        <v>465.18206154314169</v>
      </c>
      <c r="P39" s="31">
        <v>267.40896922842916</v>
      </c>
      <c r="Q39" s="31">
        <v>0.64400000000000002</v>
      </c>
      <c r="R39" s="31">
        <v>0.24847796649521214</v>
      </c>
      <c r="S39" s="31">
        <v>3.5233149430475105E-2</v>
      </c>
      <c r="T39" s="30">
        <v>0.375</v>
      </c>
      <c r="U39" s="31">
        <v>4.8445580466903268E-2</v>
      </c>
    </row>
    <row r="40" spans="1:21" ht="15" customHeight="1" x14ac:dyDescent="0.25">
      <c r="A40" s="30" t="s">
        <v>159</v>
      </c>
      <c r="B40" s="30" t="s">
        <v>305</v>
      </c>
      <c r="C40" s="30" t="s">
        <v>387</v>
      </c>
      <c r="D40" s="30" t="s">
        <v>387</v>
      </c>
      <c r="E40" s="30" t="s">
        <v>394</v>
      </c>
      <c r="F40" s="30" t="s">
        <v>413</v>
      </c>
      <c r="G40" s="31">
        <v>2394.1469709090911</v>
      </c>
      <c r="H40" s="31">
        <v>19.253219052716453</v>
      </c>
      <c r="I40" s="31">
        <v>152.91678094728354</v>
      </c>
      <c r="J40" s="31">
        <v>48.930021161952212</v>
      </c>
      <c r="K40" s="31">
        <v>5088.0743568591033</v>
      </c>
      <c r="L40" s="31">
        <v>0.29049719641680305</v>
      </c>
      <c r="M40" s="31">
        <v>0.22510486440683339</v>
      </c>
      <c r="N40" s="31">
        <v>340.01094955425356</v>
      </c>
      <c r="O40" s="31">
        <v>319.97810089149289</v>
      </c>
      <c r="P40" s="31">
        <v>340.01094955425356</v>
      </c>
      <c r="Q40" s="31">
        <v>0.64400000000000002</v>
      </c>
      <c r="R40" s="31">
        <v>0.39034665650156891</v>
      </c>
      <c r="S40" s="31">
        <v>3.9125734592786843E-2</v>
      </c>
      <c r="T40" s="30">
        <v>0.375</v>
      </c>
      <c r="U40" s="31">
        <v>5.3797885065081909E-2</v>
      </c>
    </row>
    <row r="41" spans="1:21" ht="15" customHeight="1" x14ac:dyDescent="0.25">
      <c r="A41" s="30" t="s">
        <v>167</v>
      </c>
      <c r="B41" s="30" t="s">
        <v>313</v>
      </c>
      <c r="C41" s="30" t="s">
        <v>390</v>
      </c>
      <c r="D41" s="30" t="s">
        <v>390</v>
      </c>
      <c r="E41" s="30" t="s">
        <v>395</v>
      </c>
      <c r="F41" s="30" t="s">
        <v>414</v>
      </c>
      <c r="G41" s="31">
        <v>2879.9925000000003</v>
      </c>
      <c r="H41" s="31">
        <v>8.7471754665729726</v>
      </c>
      <c r="I41" s="31">
        <v>145.08282453342704</v>
      </c>
      <c r="J41" s="31">
        <v>53.665561582825163</v>
      </c>
      <c r="K41" s="31">
        <v>4905.958754608846</v>
      </c>
      <c r="L41" s="31">
        <v>0.27988431756679372</v>
      </c>
      <c r="M41" s="31">
        <v>0.21867938666432429</v>
      </c>
      <c r="N41" s="31">
        <v>315.05198235763385</v>
      </c>
      <c r="O41" s="31">
        <v>369.89603528473236</v>
      </c>
      <c r="P41" s="31">
        <v>315.05198235763385</v>
      </c>
      <c r="Q41" s="31">
        <v>0.68300000000000005</v>
      </c>
      <c r="R41" s="31">
        <v>0.36023919877104599</v>
      </c>
      <c r="S41" s="31">
        <v>4.0514228196081081E-2</v>
      </c>
      <c r="T41" s="30">
        <v>0.375</v>
      </c>
      <c r="U41" s="31">
        <v>5.5707063769611487E-2</v>
      </c>
    </row>
    <row r="42" spans="1:21" ht="15" customHeight="1" x14ac:dyDescent="0.25">
      <c r="A42" s="30" t="s">
        <v>177</v>
      </c>
      <c r="B42" s="30" t="s">
        <v>323</v>
      </c>
      <c r="C42" s="30" t="s">
        <v>390</v>
      </c>
      <c r="D42" s="30" t="s">
        <v>390</v>
      </c>
      <c r="E42" s="30" t="s">
        <v>395</v>
      </c>
      <c r="F42" s="30" t="s">
        <v>414</v>
      </c>
      <c r="G42" s="31">
        <v>2534.42625</v>
      </c>
      <c r="H42" s="31">
        <v>4.1268140426261617</v>
      </c>
      <c r="I42" s="31">
        <v>105.55318595737384</v>
      </c>
      <c r="J42" s="31">
        <v>50.343085423918943</v>
      </c>
      <c r="K42" s="31">
        <v>2779.4468074188726</v>
      </c>
      <c r="L42" s="31">
        <v>0.25359594940019631</v>
      </c>
      <c r="M42" s="31">
        <v>0.20229480601108632</v>
      </c>
      <c r="N42" s="31">
        <v>261.52739982548093</v>
      </c>
      <c r="O42" s="31">
        <v>476.94520034903809</v>
      </c>
      <c r="P42" s="31">
        <v>261.52739982548104</v>
      </c>
      <c r="Q42" s="31">
        <v>0.68300000000000005</v>
      </c>
      <c r="R42" s="31">
        <v>0.28566226780197534</v>
      </c>
      <c r="S42" s="31">
        <v>4.1751866848014442E-2</v>
      </c>
      <c r="T42" s="30">
        <v>0.375</v>
      </c>
      <c r="U42" s="31">
        <v>5.7408816916019859E-2</v>
      </c>
    </row>
    <row r="43" spans="1:21" ht="15" customHeight="1" x14ac:dyDescent="0.25">
      <c r="A43" s="30" t="s">
        <v>138</v>
      </c>
      <c r="B43" s="30" t="s">
        <v>284</v>
      </c>
      <c r="C43" s="30" t="s">
        <v>390</v>
      </c>
      <c r="D43" s="30" t="s">
        <v>390</v>
      </c>
      <c r="E43" s="30" t="s">
        <v>395</v>
      </c>
      <c r="F43" s="30" t="s">
        <v>414</v>
      </c>
      <c r="G43" s="31">
        <v>2209.0505882352941</v>
      </c>
      <c r="H43" s="31">
        <v>-1.5212715164909845</v>
      </c>
      <c r="I43" s="31">
        <v>124.34127151649098</v>
      </c>
      <c r="J43" s="31">
        <v>47.000538169634758</v>
      </c>
      <c r="K43" s="31">
        <v>3635.0560897364589</v>
      </c>
      <c r="L43" s="31">
        <v>0.29489272818952456</v>
      </c>
      <c r="M43" s="31">
        <v>0.22773525695972796</v>
      </c>
      <c r="N43" s="31">
        <v>311.00185965445417</v>
      </c>
      <c r="O43" s="31">
        <v>377.99628069109161</v>
      </c>
      <c r="P43" s="31">
        <v>311.00185965445417</v>
      </c>
      <c r="Q43" s="31">
        <v>0.68300000000000005</v>
      </c>
      <c r="R43" s="31">
        <v>0.4028162501830484</v>
      </c>
      <c r="S43" s="31">
        <v>4.8081714600179543E-2</v>
      </c>
      <c r="T43" s="30">
        <v>0.375</v>
      </c>
      <c r="U43" s="31">
        <v>6.6112357575246875E-2</v>
      </c>
    </row>
    <row r="44" spans="1:21" ht="15" customHeight="1" x14ac:dyDescent="0.25">
      <c r="A44" s="30" t="s">
        <v>100</v>
      </c>
      <c r="B44" s="30" t="s">
        <v>246</v>
      </c>
      <c r="C44" s="30" t="s">
        <v>390</v>
      </c>
      <c r="D44" s="30" t="s">
        <v>390</v>
      </c>
      <c r="E44" s="30" t="s">
        <v>395</v>
      </c>
      <c r="F44" s="30" t="s">
        <v>414</v>
      </c>
      <c r="G44" s="31">
        <v>2588.355</v>
      </c>
      <c r="H44" s="31">
        <v>12.849912169404005</v>
      </c>
      <c r="I44" s="31">
        <v>149.550087830596</v>
      </c>
      <c r="J44" s="31">
        <v>50.875878370795725</v>
      </c>
      <c r="K44" s="31">
        <v>5020.137078811219</v>
      </c>
      <c r="L44" s="31">
        <v>0.31913284837391609</v>
      </c>
      <c r="M44" s="31">
        <v>0.241926238716069</v>
      </c>
      <c r="N44" s="31">
        <v>329.90354900885859</v>
      </c>
      <c r="O44" s="31">
        <v>340.19290198228276</v>
      </c>
      <c r="P44" s="31">
        <v>329.90354900885859</v>
      </c>
      <c r="Q44" s="31">
        <v>0.68300000000000005</v>
      </c>
      <c r="R44" s="31">
        <v>0.47158254857848536</v>
      </c>
      <c r="S44" s="31">
        <v>5.2100927643015028E-2</v>
      </c>
      <c r="T44" s="30">
        <v>0.375</v>
      </c>
      <c r="U44" s="31">
        <v>7.1638775509145658E-2</v>
      </c>
    </row>
    <row r="45" spans="1:21" ht="15" customHeight="1" x14ac:dyDescent="0.25">
      <c r="A45" s="30" t="s">
        <v>215</v>
      </c>
      <c r="B45" s="30" t="s">
        <v>361</v>
      </c>
      <c r="C45" s="30" t="s">
        <v>387</v>
      </c>
      <c r="D45" s="30" t="s">
        <v>392</v>
      </c>
      <c r="E45" s="30" t="s">
        <v>394</v>
      </c>
      <c r="F45" s="30" t="s">
        <v>413</v>
      </c>
      <c r="G45" s="31">
        <v>1226.6237916666669</v>
      </c>
      <c r="H45" s="31">
        <v>5.7058500640540561</v>
      </c>
      <c r="I45" s="31">
        <v>74.364149935945932</v>
      </c>
      <c r="J45" s="31">
        <v>35.02318934172996</v>
      </c>
      <c r="K45" s="31">
        <v>1377.8459117767632</v>
      </c>
      <c r="L45" s="31">
        <v>0.27393581022753</v>
      </c>
      <c r="M45" s="31">
        <v>0.21503109342581711</v>
      </c>
      <c r="N45" s="31">
        <v>264.5156344024814</v>
      </c>
      <c r="O45" s="31">
        <v>470.96873119503715</v>
      </c>
      <c r="P45" s="31">
        <v>264.5156344024814</v>
      </c>
      <c r="Q45" s="31">
        <v>0.64400000000000002</v>
      </c>
      <c r="R45" s="31">
        <v>0.34336400064547518</v>
      </c>
      <c r="S45" s="31">
        <v>5.3606802447359006E-2</v>
      </c>
      <c r="T45" s="30">
        <v>0.375</v>
      </c>
      <c r="U45" s="31">
        <v>7.3709353365118635E-2</v>
      </c>
    </row>
    <row r="46" spans="1:21" ht="15" customHeight="1" x14ac:dyDescent="0.25">
      <c r="A46" s="30" t="s">
        <v>189</v>
      </c>
      <c r="B46" s="30" t="s">
        <v>335</v>
      </c>
      <c r="C46" s="30" t="s">
        <v>387</v>
      </c>
      <c r="D46" s="30" t="s">
        <v>392</v>
      </c>
      <c r="E46" s="30" t="s">
        <v>394</v>
      </c>
      <c r="F46" s="30" t="s">
        <v>413</v>
      </c>
      <c r="G46" s="31">
        <v>2518.5800000000004</v>
      </c>
      <c r="H46" s="31">
        <v>6.0086264951952968</v>
      </c>
      <c r="I46" s="31">
        <v>89.361373504804703</v>
      </c>
      <c r="J46" s="31">
        <v>50.185456060496257</v>
      </c>
      <c r="K46" s="31">
        <v>1966.0612835309703</v>
      </c>
      <c r="L46" s="31">
        <v>0.25534533689537658</v>
      </c>
      <c r="M46" s="31">
        <v>0.2034064487202199</v>
      </c>
      <c r="N46" s="31">
        <v>219.19939179427493</v>
      </c>
      <c r="O46" s="31">
        <v>561.6012164114502</v>
      </c>
      <c r="P46" s="31">
        <v>219.19939179427487</v>
      </c>
      <c r="Q46" s="31">
        <v>0.64400000000000002</v>
      </c>
      <c r="R46" s="31">
        <v>0.29062506920674208</v>
      </c>
      <c r="S46" s="31">
        <v>5.459584934490179E-2</v>
      </c>
      <c r="T46" s="30">
        <v>0.375</v>
      </c>
      <c r="U46" s="31">
        <v>7.5069292849239966E-2</v>
      </c>
    </row>
    <row r="47" spans="1:21" ht="15" customHeight="1" x14ac:dyDescent="0.25">
      <c r="A47" s="30" t="s">
        <v>195</v>
      </c>
      <c r="B47" s="30" t="s">
        <v>341</v>
      </c>
      <c r="C47" s="30" t="s">
        <v>387</v>
      </c>
      <c r="D47" s="30" t="s">
        <v>392</v>
      </c>
      <c r="E47" s="30" t="s">
        <v>394</v>
      </c>
      <c r="F47" s="30" t="s">
        <v>413</v>
      </c>
      <c r="G47" s="31">
        <v>1833.9554545454548</v>
      </c>
      <c r="H47" s="31">
        <v>2.6061411750973984</v>
      </c>
      <c r="I47" s="31">
        <v>63.183858824902607</v>
      </c>
      <c r="J47" s="31">
        <v>42.824706123281857</v>
      </c>
      <c r="K47" s="31">
        <v>871.87473136592848</v>
      </c>
      <c r="L47" s="31">
        <v>0.23651643210161866</v>
      </c>
      <c r="M47" s="31">
        <v>0.19127641652090993</v>
      </c>
      <c r="N47" s="31">
        <v>161.1103933841772</v>
      </c>
      <c r="O47" s="31">
        <v>677.7792132316456</v>
      </c>
      <c r="P47" s="31">
        <v>161.1103933841772</v>
      </c>
      <c r="Q47" s="31">
        <v>0.64400000000000002</v>
      </c>
      <c r="R47" s="31">
        <v>0.23720973645849264</v>
      </c>
      <c r="S47" s="31">
        <v>5.5197297089239698E-2</v>
      </c>
      <c r="T47" s="30">
        <v>0.375</v>
      </c>
      <c r="U47" s="31">
        <v>7.5896283497704581E-2</v>
      </c>
    </row>
    <row r="48" spans="1:21" ht="15" customHeight="1" x14ac:dyDescent="0.25">
      <c r="A48" s="30" t="s">
        <v>120</v>
      </c>
      <c r="B48" s="30" t="s">
        <v>266</v>
      </c>
      <c r="C48" s="30" t="s">
        <v>390</v>
      </c>
      <c r="D48" s="30" t="s">
        <v>390</v>
      </c>
      <c r="E48" s="30" t="s">
        <v>395</v>
      </c>
      <c r="F48" s="30" t="s">
        <v>414</v>
      </c>
      <c r="G48" s="31">
        <v>3413.1369230769224</v>
      </c>
      <c r="H48" s="31">
        <v>4.9693764526751218</v>
      </c>
      <c r="I48" s="31">
        <v>148.20062354732485</v>
      </c>
      <c r="J48" s="31">
        <v>58.42205853166184</v>
      </c>
      <c r="K48" s="31">
        <v>5245.0485802336725</v>
      </c>
      <c r="L48" s="31">
        <v>0.30864496881555786</v>
      </c>
      <c r="M48" s="31">
        <v>0.23585080458828303</v>
      </c>
      <c r="N48" s="31">
        <v>302.89536867904627</v>
      </c>
      <c r="O48" s="31">
        <v>394.20926264190746</v>
      </c>
      <c r="P48" s="31">
        <v>302.89536867904627</v>
      </c>
      <c r="Q48" s="31">
        <v>0.68300000000000005</v>
      </c>
      <c r="R48" s="31">
        <v>0.44182969876754002</v>
      </c>
      <c r="S48" s="31">
        <v>5.7184477305221769E-2</v>
      </c>
      <c r="T48" s="30">
        <v>0.375</v>
      </c>
      <c r="U48" s="31">
        <v>7.8628656294679938E-2</v>
      </c>
    </row>
    <row r="49" spans="1:21" ht="15" customHeight="1" x14ac:dyDescent="0.25">
      <c r="A49" s="30" t="s">
        <v>185</v>
      </c>
      <c r="B49" s="30" t="s">
        <v>331</v>
      </c>
      <c r="C49" s="30" t="s">
        <v>390</v>
      </c>
      <c r="D49" s="30" t="s">
        <v>390</v>
      </c>
      <c r="E49" s="30" t="s">
        <v>395</v>
      </c>
      <c r="F49" s="30" t="s">
        <v>414</v>
      </c>
      <c r="G49" s="31">
        <v>1837.4566666666667</v>
      </c>
      <c r="H49" s="31">
        <v>5.8681395354705845</v>
      </c>
      <c r="I49" s="31">
        <v>93.031860464529416</v>
      </c>
      <c r="J49" s="31">
        <v>42.865565045461217</v>
      </c>
      <c r="K49" s="31">
        <v>2150.4065993758909</v>
      </c>
      <c r="L49" s="31">
        <v>0.2891156268096578</v>
      </c>
      <c r="M49" s="31">
        <v>0.22427439462910698</v>
      </c>
      <c r="N49" s="31">
        <v>269.61889813111543</v>
      </c>
      <c r="O49" s="31">
        <v>460.7622037377692</v>
      </c>
      <c r="P49" s="31">
        <v>269.61889813111543</v>
      </c>
      <c r="Q49" s="31">
        <v>0.68300000000000005</v>
      </c>
      <c r="R49" s="31">
        <v>0.38642731009831999</v>
      </c>
      <c r="S49" s="31">
        <v>5.790114074766893E-2</v>
      </c>
      <c r="T49" s="30">
        <v>0.375</v>
      </c>
      <c r="U49" s="31">
        <v>7.9614068528044785E-2</v>
      </c>
    </row>
    <row r="50" spans="1:21" ht="15" customHeight="1" x14ac:dyDescent="0.25">
      <c r="A50" s="30" t="s">
        <v>184</v>
      </c>
      <c r="B50" s="30" t="s">
        <v>330</v>
      </c>
      <c r="C50" s="30" t="s">
        <v>390</v>
      </c>
      <c r="D50" s="30" t="s">
        <v>390</v>
      </c>
      <c r="E50" s="30" t="s">
        <v>402</v>
      </c>
      <c r="F50" s="30" t="s">
        <v>414</v>
      </c>
      <c r="G50" s="31">
        <v>1309.1016666666667</v>
      </c>
      <c r="H50" s="31">
        <v>4.5170068036543096</v>
      </c>
      <c r="I50" s="31">
        <v>79.862993196345684</v>
      </c>
      <c r="J50" s="31">
        <v>36.181510010869729</v>
      </c>
      <c r="K50" s="31">
        <v>1580.462021164936</v>
      </c>
      <c r="L50" s="31">
        <v>0.2909881326700362</v>
      </c>
      <c r="M50" s="31">
        <v>0.22539954110051444</v>
      </c>
      <c r="N50" s="31">
        <v>273.47762359772599</v>
      </c>
      <c r="O50" s="31">
        <v>453.04475280454801</v>
      </c>
      <c r="P50" s="31">
        <v>273.47762359772599</v>
      </c>
      <c r="Q50" s="31">
        <v>0.68300000000000005</v>
      </c>
      <c r="R50" s="31">
        <v>0.3917393834610956</v>
      </c>
      <c r="S50" s="31">
        <v>5.845910983378718E-2</v>
      </c>
      <c r="T50" s="30">
        <v>0.375</v>
      </c>
      <c r="U50" s="31">
        <v>8.0381276021457379E-2</v>
      </c>
    </row>
    <row r="51" spans="1:21" ht="15" customHeight="1" x14ac:dyDescent="0.25">
      <c r="A51" s="30" t="s">
        <v>160</v>
      </c>
      <c r="B51" s="30" t="s">
        <v>306</v>
      </c>
      <c r="C51" s="30" t="s">
        <v>387</v>
      </c>
      <c r="D51" s="30" t="s">
        <v>387</v>
      </c>
      <c r="E51" s="30" t="s">
        <v>396</v>
      </c>
      <c r="F51" s="30" t="s">
        <v>413</v>
      </c>
      <c r="G51" s="31">
        <v>1842.8355555555556</v>
      </c>
      <c r="H51" s="31">
        <v>4.8736679323456764</v>
      </c>
      <c r="I51" s="31">
        <v>73.866332067654312</v>
      </c>
      <c r="J51" s="31">
        <v>42.928260569880486</v>
      </c>
      <c r="K51" s="31">
        <v>1328.1175947860274</v>
      </c>
      <c r="L51" s="31">
        <v>0.25737127522549763</v>
      </c>
      <c r="M51" s="31">
        <v>0.20468995935933126</v>
      </c>
      <c r="N51" s="31">
        <v>209.41930262245586</v>
      </c>
      <c r="O51" s="31">
        <v>581.16139475508828</v>
      </c>
      <c r="P51" s="31">
        <v>209.41930262245586</v>
      </c>
      <c r="Q51" s="31">
        <v>0.64400000000000002</v>
      </c>
      <c r="R51" s="31">
        <v>0.2963724119872273</v>
      </c>
      <c r="S51" s="31">
        <v>5.8853765890802309E-2</v>
      </c>
      <c r="T51" s="30">
        <v>0.375</v>
      </c>
      <c r="U51" s="31">
        <v>8.0923928099853173E-2</v>
      </c>
    </row>
    <row r="52" spans="1:21" ht="15" customHeight="1" x14ac:dyDescent="0.25">
      <c r="A52" s="30" t="s">
        <v>152</v>
      </c>
      <c r="B52" s="30" t="s">
        <v>298</v>
      </c>
      <c r="C52" s="30" t="s">
        <v>387</v>
      </c>
      <c r="D52" s="30" t="s">
        <v>387</v>
      </c>
      <c r="E52" s="30" t="s">
        <v>396</v>
      </c>
      <c r="F52" s="30" t="s">
        <v>413</v>
      </c>
      <c r="G52" s="31">
        <v>17397.746940000001</v>
      </c>
      <c r="H52" s="31">
        <v>22.738029482743062</v>
      </c>
      <c r="I52" s="31">
        <v>523.701970517257</v>
      </c>
      <c r="J52" s="31">
        <v>131.90051910436136</v>
      </c>
      <c r="K52" s="31">
        <v>51678.814827203154</v>
      </c>
      <c r="L52" s="31">
        <v>0.3907416999395138</v>
      </c>
      <c r="M52" s="31">
        <v>0.28095921762934695</v>
      </c>
      <c r="N52" s="31">
        <v>374.06910176976794</v>
      </c>
      <c r="O52" s="31">
        <v>251.86179646046412</v>
      </c>
      <c r="P52" s="31">
        <v>374.06910176976794</v>
      </c>
      <c r="Q52" s="31">
        <v>0.64400000000000002</v>
      </c>
      <c r="R52" s="31">
        <v>0.67472822677876254</v>
      </c>
      <c r="S52" s="31">
        <v>6.1936107953965015E-2</v>
      </c>
      <c r="T52" s="30">
        <v>0.375</v>
      </c>
      <c r="U52" s="31">
        <v>8.516214843670189E-2</v>
      </c>
    </row>
    <row r="53" spans="1:21" ht="15" customHeight="1" x14ac:dyDescent="0.25">
      <c r="A53" s="30" t="s">
        <v>192</v>
      </c>
      <c r="B53" s="30" t="s">
        <v>338</v>
      </c>
      <c r="C53" s="30" t="s">
        <v>390</v>
      </c>
      <c r="D53" s="30" t="s">
        <v>390</v>
      </c>
      <c r="E53" s="30" t="s">
        <v>402</v>
      </c>
      <c r="F53" s="30" t="s">
        <v>414</v>
      </c>
      <c r="G53" s="31">
        <v>2061.0825</v>
      </c>
      <c r="H53" s="31">
        <v>6.1821442017331814</v>
      </c>
      <c r="I53" s="31">
        <v>88.857855798266826</v>
      </c>
      <c r="J53" s="31">
        <v>45.399146467747606</v>
      </c>
      <c r="K53" s="31">
        <v>1972.9883101955115</v>
      </c>
      <c r="L53" s="31">
        <v>0.28676990233092692</v>
      </c>
      <c r="M53" s="31">
        <v>0.22286028124488758</v>
      </c>
      <c r="N53" s="31">
        <v>244.54061455850976</v>
      </c>
      <c r="O53" s="31">
        <v>510.91877088298043</v>
      </c>
      <c r="P53" s="31">
        <v>244.54061455850982</v>
      </c>
      <c r="Q53" s="31">
        <v>0.68300000000000005</v>
      </c>
      <c r="R53" s="31">
        <v>0.37977277257000541</v>
      </c>
      <c r="S53" s="31">
        <v>6.4398432559851129E-2</v>
      </c>
      <c r="T53" s="30">
        <v>0.375</v>
      </c>
      <c r="U53" s="31">
        <v>8.8547844769795298E-2</v>
      </c>
    </row>
    <row r="54" spans="1:21" ht="15" customHeight="1" x14ac:dyDescent="0.25">
      <c r="A54" s="30" t="s">
        <v>126</v>
      </c>
      <c r="B54" s="30" t="s">
        <v>272</v>
      </c>
      <c r="C54" s="30" t="s">
        <v>390</v>
      </c>
      <c r="D54" s="30" t="s">
        <v>390</v>
      </c>
      <c r="E54" s="30" t="s">
        <v>398</v>
      </c>
      <c r="F54" s="30" t="s">
        <v>414</v>
      </c>
      <c r="G54" s="31">
        <v>3443.8916666666669</v>
      </c>
      <c r="H54" s="31">
        <v>4.8385794284931327</v>
      </c>
      <c r="I54" s="31">
        <v>99.161420571506866</v>
      </c>
      <c r="J54" s="31">
        <v>58.684679999695547</v>
      </c>
      <c r="K54" s="31">
        <v>2375.3645678874409</v>
      </c>
      <c r="L54" s="31">
        <v>0.27150357678159054</v>
      </c>
      <c r="M54" s="31">
        <v>0.21352954229890256</v>
      </c>
      <c r="N54" s="31">
        <v>204.09520324803589</v>
      </c>
      <c r="O54" s="31">
        <v>591.80959350392823</v>
      </c>
      <c r="P54" s="31">
        <v>204.09520324803589</v>
      </c>
      <c r="Q54" s="31">
        <v>0.68300000000000005</v>
      </c>
      <c r="R54" s="31">
        <v>0.33646404760734905</v>
      </c>
      <c r="S54" s="31">
        <v>6.6590014307294665E-2</v>
      </c>
      <c r="T54" s="30">
        <v>0.375</v>
      </c>
      <c r="U54" s="31">
        <v>9.1561269672530171E-2</v>
      </c>
    </row>
    <row r="55" spans="1:21" ht="15" customHeight="1" x14ac:dyDescent="0.25">
      <c r="A55" s="30" t="s">
        <v>153</v>
      </c>
      <c r="B55" s="30" t="s">
        <v>299</v>
      </c>
      <c r="C55" s="30" t="s">
        <v>387</v>
      </c>
      <c r="D55" s="30" t="s">
        <v>392</v>
      </c>
      <c r="E55" s="30" t="s">
        <v>394</v>
      </c>
      <c r="F55" s="30" t="s">
        <v>413</v>
      </c>
      <c r="G55" s="31">
        <v>3401.5872342857142</v>
      </c>
      <c r="H55" s="31">
        <v>8.9681724304140342</v>
      </c>
      <c r="I55" s="31">
        <v>123.23182756958596</v>
      </c>
      <c r="J55" s="31">
        <v>58.32312778208756</v>
      </c>
      <c r="K55" s="31">
        <v>3785.6783918754286</v>
      </c>
      <c r="L55" s="31">
        <v>0.29586379804470936</v>
      </c>
      <c r="M55" s="31">
        <v>0.22831396207775037</v>
      </c>
      <c r="N55" s="31">
        <v>263.36012809209558</v>
      </c>
      <c r="O55" s="31">
        <v>473.27974381580879</v>
      </c>
      <c r="P55" s="31">
        <v>263.36012809209558</v>
      </c>
      <c r="Q55" s="31">
        <v>0.64400000000000002</v>
      </c>
      <c r="R55" s="31">
        <v>0.40557105828286344</v>
      </c>
      <c r="S55" s="31">
        <v>6.6786790860573125E-2</v>
      </c>
      <c r="T55" s="30">
        <v>0.375</v>
      </c>
      <c r="U55" s="31">
        <v>9.1831837433288044E-2</v>
      </c>
    </row>
    <row r="56" spans="1:21" ht="15" customHeight="1" x14ac:dyDescent="0.25">
      <c r="A56" s="30" t="s">
        <v>110</v>
      </c>
      <c r="B56" s="30" t="s">
        <v>256</v>
      </c>
      <c r="C56" s="30" t="s">
        <v>390</v>
      </c>
      <c r="D56" s="30" t="s">
        <v>390</v>
      </c>
      <c r="E56" s="30" t="s">
        <v>398</v>
      </c>
      <c r="F56" s="30" t="s">
        <v>414</v>
      </c>
      <c r="G56" s="31">
        <v>1999.23</v>
      </c>
      <c r="H56" s="31">
        <v>8.7931776617158537</v>
      </c>
      <c r="I56" s="31">
        <v>123.77682233828413</v>
      </c>
      <c r="J56" s="31">
        <v>44.712749859519938</v>
      </c>
      <c r="K56" s="31">
        <v>3535.1720956179379</v>
      </c>
      <c r="L56" s="31">
        <v>0.36235389780900346</v>
      </c>
      <c r="M56" s="31">
        <v>0.26597633580507729</v>
      </c>
      <c r="N56" s="31">
        <v>319.38157316189921</v>
      </c>
      <c r="O56" s="31">
        <v>361.23685367620152</v>
      </c>
      <c r="P56" s="31">
        <v>319.38157316189933</v>
      </c>
      <c r="Q56" s="31">
        <v>0.68300000000000005</v>
      </c>
      <c r="R56" s="31">
        <v>0.59419545477731472</v>
      </c>
      <c r="S56" s="31">
        <v>7.5463674375281939E-2</v>
      </c>
      <c r="T56" s="30">
        <v>0.375</v>
      </c>
      <c r="U56" s="31">
        <v>0.10376255226601266</v>
      </c>
    </row>
    <row r="57" spans="1:21" ht="15" customHeight="1" x14ac:dyDescent="0.25">
      <c r="A57" s="30" t="s">
        <v>188</v>
      </c>
      <c r="B57" s="30" t="s">
        <v>334</v>
      </c>
      <c r="C57" s="30" t="s">
        <v>387</v>
      </c>
      <c r="D57" s="30" t="s">
        <v>387</v>
      </c>
      <c r="E57" s="30" t="s">
        <v>399</v>
      </c>
      <c r="F57" s="30" t="s">
        <v>413</v>
      </c>
      <c r="G57" s="31">
        <v>5774.1052266666666</v>
      </c>
      <c r="H57" s="31">
        <v>13.007911452201956</v>
      </c>
      <c r="I57" s="31">
        <v>265.30208854779806</v>
      </c>
      <c r="J57" s="31">
        <v>75.987533363484474</v>
      </c>
      <c r="K57" s="31">
        <v>14385.54607826125</v>
      </c>
      <c r="L57" s="31">
        <v>0.40145287033004973</v>
      </c>
      <c r="M57" s="31">
        <v>0.28645477763052096</v>
      </c>
      <c r="N57" s="31">
        <v>356.79054812681159</v>
      </c>
      <c r="O57" s="31">
        <v>286.41890374637666</v>
      </c>
      <c r="P57" s="31">
        <v>356.79054812681181</v>
      </c>
      <c r="Q57" s="31">
        <v>0.64400000000000002</v>
      </c>
      <c r="R57" s="31">
        <v>0.70511452575900635</v>
      </c>
      <c r="S57" s="31">
        <v>7.6206559547948985E-2</v>
      </c>
      <c r="T57" s="30">
        <v>0.375</v>
      </c>
      <c r="U57" s="31">
        <v>0.10478401937842985</v>
      </c>
    </row>
    <row r="58" spans="1:21" ht="15" customHeight="1" x14ac:dyDescent="0.25">
      <c r="A58" s="30" t="s">
        <v>132</v>
      </c>
      <c r="B58" s="30" t="s">
        <v>278</v>
      </c>
      <c r="C58" s="30" t="s">
        <v>387</v>
      </c>
      <c r="D58" s="30" t="s">
        <v>392</v>
      </c>
      <c r="E58" s="30" t="s">
        <v>401</v>
      </c>
      <c r="F58" s="30" t="s">
        <v>413</v>
      </c>
      <c r="G58" s="31">
        <v>2008.6745208333336</v>
      </c>
      <c r="H58" s="31">
        <v>8.8333621638418709</v>
      </c>
      <c r="I58" s="31">
        <v>102.18663783615813</v>
      </c>
      <c r="J58" s="31">
        <v>44.81823870739828</v>
      </c>
      <c r="K58" s="31">
        <v>2571.1506064140585</v>
      </c>
      <c r="L58" s="31">
        <v>0.33007554387822097</v>
      </c>
      <c r="M58" s="31">
        <v>0.24816300502435371</v>
      </c>
      <c r="N58" s="31">
        <v>280.70401543468915</v>
      </c>
      <c r="O58" s="31">
        <v>438.59196913062169</v>
      </c>
      <c r="P58" s="31">
        <v>280.70401543468915</v>
      </c>
      <c r="Q58" s="31">
        <v>0.64400000000000002</v>
      </c>
      <c r="R58" s="31">
        <v>0.5026256563921162</v>
      </c>
      <c r="S58" s="31">
        <v>7.7604196553302543E-2</v>
      </c>
      <c r="T58" s="30">
        <v>0.375</v>
      </c>
      <c r="U58" s="31">
        <v>0.10670577026079099</v>
      </c>
    </row>
    <row r="59" spans="1:21" ht="15" customHeight="1" x14ac:dyDescent="0.25">
      <c r="A59" s="30" t="s">
        <v>191</v>
      </c>
      <c r="B59" s="30" t="s">
        <v>337</v>
      </c>
      <c r="C59" s="30" t="s">
        <v>390</v>
      </c>
      <c r="D59" s="30" t="s">
        <v>390</v>
      </c>
      <c r="E59" s="30" t="s">
        <v>402</v>
      </c>
      <c r="F59" s="30" t="s">
        <v>414</v>
      </c>
      <c r="G59" s="31">
        <v>3615.4892538461545</v>
      </c>
      <c r="H59" s="31">
        <v>27.064175952564884</v>
      </c>
      <c r="I59" s="31">
        <v>294.29582404743513</v>
      </c>
      <c r="J59" s="31">
        <v>60.12893857242247</v>
      </c>
      <c r="K59" s="31">
        <v>14080.206272422523</v>
      </c>
      <c r="L59" s="31">
        <v>0.4984118828274624</v>
      </c>
      <c r="M59" s="31">
        <v>0.33262675539316516</v>
      </c>
      <c r="N59" s="31">
        <v>397.84269150429606</v>
      </c>
      <c r="O59" s="31">
        <v>204.31461699140786</v>
      </c>
      <c r="P59" s="31">
        <v>397.84269150429606</v>
      </c>
      <c r="Q59" s="31">
        <v>0.68300000000000005</v>
      </c>
      <c r="R59" s="31">
        <v>0.98017555412046065</v>
      </c>
      <c r="S59" s="31">
        <v>7.9932789413761446E-2</v>
      </c>
      <c r="T59" s="30">
        <v>0.375</v>
      </c>
      <c r="U59" s="31">
        <v>0.10990758544392198</v>
      </c>
    </row>
    <row r="60" spans="1:21" ht="15" customHeight="1" x14ac:dyDescent="0.25">
      <c r="A60" s="30" t="s">
        <v>221</v>
      </c>
      <c r="B60" s="30" t="s">
        <v>367</v>
      </c>
      <c r="C60" s="30" t="s">
        <v>389</v>
      </c>
      <c r="D60" s="30" t="s">
        <v>389</v>
      </c>
      <c r="E60" s="30" t="s">
        <v>394</v>
      </c>
      <c r="F60" s="30" t="s">
        <v>15</v>
      </c>
      <c r="G60" s="31">
        <v>1075.6259090909091</v>
      </c>
      <c r="H60" s="31">
        <v>8.8138579783340294</v>
      </c>
      <c r="I60" s="31">
        <v>125.18614202166597</v>
      </c>
      <c r="J60" s="31">
        <v>32.796736256690373</v>
      </c>
      <c r="K60" s="31">
        <v>3030.0709737862539</v>
      </c>
      <c r="L60" s="31">
        <v>0.39717910730906758</v>
      </c>
      <c r="M60" s="31">
        <v>0.28427214895449215</v>
      </c>
      <c r="N60" s="31">
        <v>369.00811972057483</v>
      </c>
      <c r="O60" s="31">
        <v>261.98376055885041</v>
      </c>
      <c r="P60" s="31">
        <v>369.00811972057471</v>
      </c>
      <c r="Q60" s="31">
        <v>0.86199999999999999</v>
      </c>
      <c r="R60" s="31">
        <v>0.69299037534487262</v>
      </c>
      <c r="S60" s="31">
        <v>5.5624541771877867E-2</v>
      </c>
      <c r="T60" s="30">
        <v>1</v>
      </c>
      <c r="U60" s="31">
        <v>0.11124908354375573</v>
      </c>
    </row>
    <row r="61" spans="1:21" ht="15" customHeight="1" x14ac:dyDescent="0.25">
      <c r="A61" s="30" t="s">
        <v>143</v>
      </c>
      <c r="B61" s="30" t="s">
        <v>289</v>
      </c>
      <c r="C61" s="30" t="s">
        <v>387</v>
      </c>
      <c r="D61" s="30" t="s">
        <v>392</v>
      </c>
      <c r="E61" s="30" t="s">
        <v>394</v>
      </c>
      <c r="F61" s="30" t="s">
        <v>413</v>
      </c>
      <c r="G61" s="31">
        <v>4541.38</v>
      </c>
      <c r="H61" s="31">
        <v>16.702304227901255</v>
      </c>
      <c r="I61" s="31">
        <v>171.83769577209873</v>
      </c>
      <c r="J61" s="31">
        <v>67.38976183367916</v>
      </c>
      <c r="K61" s="31">
        <v>7038.721392129949</v>
      </c>
      <c r="L61" s="31">
        <v>0.36856031497931002</v>
      </c>
      <c r="M61" s="31">
        <v>0.26930513105290643</v>
      </c>
      <c r="N61" s="31">
        <v>303.91449754116979</v>
      </c>
      <c r="O61" s="31">
        <v>392.17100491766041</v>
      </c>
      <c r="P61" s="31">
        <v>303.91449754116979</v>
      </c>
      <c r="Q61" s="31">
        <v>0.64400000000000002</v>
      </c>
      <c r="R61" s="31">
        <v>0.61180231199804258</v>
      </c>
      <c r="S61" s="31">
        <v>8.9053810351835155E-2</v>
      </c>
      <c r="T61" s="30">
        <v>0.375</v>
      </c>
      <c r="U61" s="31">
        <v>0.12244898923377334</v>
      </c>
    </row>
    <row r="62" spans="1:21" ht="15" customHeight="1" x14ac:dyDescent="0.25">
      <c r="A62" s="30" t="s">
        <v>97</v>
      </c>
      <c r="B62" s="30" t="s">
        <v>243</v>
      </c>
      <c r="C62" s="30" t="s">
        <v>387</v>
      </c>
      <c r="D62" s="30" t="s">
        <v>392</v>
      </c>
      <c r="E62" s="30" t="s">
        <v>394</v>
      </c>
      <c r="F62" s="30" t="s">
        <v>413</v>
      </c>
      <c r="G62" s="31">
        <v>5256.5016666666661</v>
      </c>
      <c r="H62" s="31">
        <v>11.394678161040414</v>
      </c>
      <c r="I62" s="31">
        <v>142.4353218389596</v>
      </c>
      <c r="J62" s="31">
        <v>72.501735611409103</v>
      </c>
      <c r="K62" s="31">
        <v>5070.3063790275464</v>
      </c>
      <c r="L62" s="31">
        <v>0.32846850524872945</v>
      </c>
      <c r="M62" s="31">
        <v>0.24725351331323447</v>
      </c>
      <c r="N62" s="31">
        <v>245.49242886051428</v>
      </c>
      <c r="O62" s="31">
        <v>509.01514227897144</v>
      </c>
      <c r="P62" s="31">
        <v>245.49242886051428</v>
      </c>
      <c r="Q62" s="31">
        <v>0.64400000000000002</v>
      </c>
      <c r="R62" s="31">
        <v>0.49806668155667927</v>
      </c>
      <c r="S62" s="31">
        <v>9.4525105559779235E-2</v>
      </c>
      <c r="T62" s="30">
        <v>0.375</v>
      </c>
      <c r="U62" s="31">
        <v>0.12997202014469644</v>
      </c>
    </row>
    <row r="63" spans="1:21" ht="15" customHeight="1" x14ac:dyDescent="0.25">
      <c r="A63" s="30" t="s">
        <v>129</v>
      </c>
      <c r="B63" s="30" t="s">
        <v>275</v>
      </c>
      <c r="C63" s="30" t="s">
        <v>387</v>
      </c>
      <c r="D63" s="30" t="s">
        <v>387</v>
      </c>
      <c r="E63" s="30" t="s">
        <v>399</v>
      </c>
      <c r="F63" s="30" t="s">
        <v>413</v>
      </c>
      <c r="G63" s="31">
        <v>2718.2290833333336</v>
      </c>
      <c r="H63" s="31">
        <v>9.4321799894441032</v>
      </c>
      <c r="I63" s="31">
        <v>121.92782001055591</v>
      </c>
      <c r="J63" s="31">
        <v>52.136638588744226</v>
      </c>
      <c r="K63" s="31">
        <v>3638.6776024704754</v>
      </c>
      <c r="L63" s="31">
        <v>0.36854789685363892</v>
      </c>
      <c r="M63" s="31">
        <v>0.26929850076928197</v>
      </c>
      <c r="N63" s="31">
        <v>286.1987584776366</v>
      </c>
      <c r="O63" s="31">
        <v>427.60248304472674</v>
      </c>
      <c r="P63" s="31">
        <v>286.1987584776366</v>
      </c>
      <c r="Q63" s="31">
        <v>0.64400000000000002</v>
      </c>
      <c r="R63" s="31">
        <v>0.61176708327273455</v>
      </c>
      <c r="S63" s="31">
        <v>9.8494831572244312E-2</v>
      </c>
      <c r="T63" s="30">
        <v>0.375</v>
      </c>
      <c r="U63" s="31">
        <v>0.13543039341183594</v>
      </c>
    </row>
    <row r="64" spans="1:21" ht="15" customHeight="1" x14ac:dyDescent="0.25">
      <c r="A64" s="30" t="s">
        <v>213</v>
      </c>
      <c r="B64" s="30" t="s">
        <v>359</v>
      </c>
      <c r="C64" s="30" t="s">
        <v>390</v>
      </c>
      <c r="D64" s="30" t="s">
        <v>390</v>
      </c>
      <c r="E64" s="30" t="s">
        <v>395</v>
      </c>
      <c r="F64" s="30" t="s">
        <v>414</v>
      </c>
      <c r="G64" s="31">
        <v>2218.15</v>
      </c>
      <c r="H64" s="31">
        <v>-1.3525034967404193</v>
      </c>
      <c r="I64" s="31">
        <v>139.41250349674041</v>
      </c>
      <c r="J64" s="31">
        <v>47.097239834198355</v>
      </c>
      <c r="K64" s="31">
        <v>4347.7941130720001</v>
      </c>
      <c r="L64" s="31">
        <v>0.4345397642451968</v>
      </c>
      <c r="M64" s="31">
        <v>0.30291231729908585</v>
      </c>
      <c r="N64" s="31">
        <v>331.08674382531439</v>
      </c>
      <c r="O64" s="31">
        <v>337.8265123493714</v>
      </c>
      <c r="P64" s="31">
        <v>331.08674382531427</v>
      </c>
      <c r="Q64" s="31">
        <v>0.68300000000000005</v>
      </c>
      <c r="R64" s="31">
        <v>0.79897805459630289</v>
      </c>
      <c r="S64" s="31">
        <v>0.10328899449126164</v>
      </c>
      <c r="T64" s="30">
        <v>0.375</v>
      </c>
      <c r="U64" s="31">
        <v>0.14202236742548474</v>
      </c>
    </row>
    <row r="65" spans="1:21" ht="15" customHeight="1" x14ac:dyDescent="0.25">
      <c r="A65" s="30" t="s">
        <v>186</v>
      </c>
      <c r="B65" s="30" t="s">
        <v>332</v>
      </c>
      <c r="C65" s="30" t="s">
        <v>390</v>
      </c>
      <c r="D65" s="30" t="s">
        <v>390</v>
      </c>
      <c r="E65" s="30" t="s">
        <v>395</v>
      </c>
      <c r="F65" s="30" t="s">
        <v>414</v>
      </c>
      <c r="G65" s="31">
        <v>1236.0066666666667</v>
      </c>
      <c r="H65" s="31">
        <v>6.2133663425911108</v>
      </c>
      <c r="I65" s="31">
        <v>78.256633657408884</v>
      </c>
      <c r="J65" s="31">
        <v>35.156886475720043</v>
      </c>
      <c r="K65" s="31">
        <v>1515.2529187988694</v>
      </c>
      <c r="L65" s="31">
        <v>0.39296169372604334</v>
      </c>
      <c r="M65" s="31">
        <v>0.28210516878960773</v>
      </c>
      <c r="N65" s="31">
        <v>275.37440065701327</v>
      </c>
      <c r="O65" s="31">
        <v>449.25119868597352</v>
      </c>
      <c r="P65" s="31">
        <v>275.37440065701315</v>
      </c>
      <c r="Q65" s="31">
        <v>0.68300000000000005</v>
      </c>
      <c r="R65" s="31">
        <v>0.68102608149232158</v>
      </c>
      <c r="S65" s="31">
        <v>0.11556109932368155</v>
      </c>
      <c r="T65" s="30">
        <v>0.375</v>
      </c>
      <c r="U65" s="31">
        <v>0.15889651157006213</v>
      </c>
    </row>
    <row r="66" spans="1:21" ht="15" customHeight="1" x14ac:dyDescent="0.25">
      <c r="A66" s="30" t="s">
        <v>149</v>
      </c>
      <c r="B66" s="30" t="s">
        <v>295</v>
      </c>
      <c r="C66" s="30" t="s">
        <v>387</v>
      </c>
      <c r="D66" s="30" t="s">
        <v>392</v>
      </c>
      <c r="E66" s="30" t="s">
        <v>400</v>
      </c>
      <c r="F66" s="30" t="s">
        <v>413</v>
      </c>
      <c r="G66" s="31">
        <v>5794.8164350000006</v>
      </c>
      <c r="H66" s="31">
        <v>15.969564233572239</v>
      </c>
      <c r="I66" s="31">
        <v>377.55043576642777</v>
      </c>
      <c r="J66" s="31">
        <v>76.123691680054506</v>
      </c>
      <c r="K66" s="31">
        <v>22945.71653095377</v>
      </c>
      <c r="L66" s="31">
        <v>0.60386844726701228</v>
      </c>
      <c r="M66" s="31">
        <v>0.37650746748962022</v>
      </c>
      <c r="N66" s="31">
        <v>399.18738734134507</v>
      </c>
      <c r="O66" s="31">
        <v>201.6252253173098</v>
      </c>
      <c r="P66" s="31">
        <v>399.18738734134519</v>
      </c>
      <c r="Q66" s="31">
        <v>0.64400000000000002</v>
      </c>
      <c r="R66" s="31">
        <v>1.2793431128142192</v>
      </c>
      <c r="S66" s="31">
        <v>0.11940920786972545</v>
      </c>
      <c r="T66" s="30">
        <v>0.375</v>
      </c>
      <c r="U66" s="31">
        <v>0.16418766082087249</v>
      </c>
    </row>
    <row r="67" spans="1:21" ht="15" customHeight="1" x14ac:dyDescent="0.25">
      <c r="A67" s="30" t="s">
        <v>182</v>
      </c>
      <c r="B67" s="30" t="s">
        <v>328</v>
      </c>
      <c r="C67" s="30" t="s">
        <v>387</v>
      </c>
      <c r="D67" s="30" t="s">
        <v>387</v>
      </c>
      <c r="E67" s="30" t="s">
        <v>399</v>
      </c>
      <c r="F67" s="30" t="s">
        <v>413</v>
      </c>
      <c r="G67" s="31">
        <v>3197.0542079999996</v>
      </c>
      <c r="H67" s="31">
        <v>9.6874622288729029</v>
      </c>
      <c r="I67" s="31">
        <v>198.32253777112709</v>
      </c>
      <c r="J67" s="31">
        <v>56.542499131184499</v>
      </c>
      <c r="K67" s="31">
        <v>8016.5977116182576</v>
      </c>
      <c r="L67" s="31">
        <v>0.50979834091382581</v>
      </c>
      <c r="M67" s="31">
        <v>0.33765988946925424</v>
      </c>
      <c r="N67" s="31">
        <v>357.4481252442497</v>
      </c>
      <c r="O67" s="31">
        <v>285.10374951150044</v>
      </c>
      <c r="P67" s="31">
        <v>357.44812524424992</v>
      </c>
      <c r="Q67" s="31">
        <v>0.64400000000000002</v>
      </c>
      <c r="R67" s="31">
        <v>1.0124775628761016</v>
      </c>
      <c r="S67" s="31">
        <v>0.12057986392693315</v>
      </c>
      <c r="T67" s="30">
        <v>0.375</v>
      </c>
      <c r="U67" s="31">
        <v>0.16579731289953309</v>
      </c>
    </row>
    <row r="68" spans="1:21" ht="15" customHeight="1" x14ac:dyDescent="0.25">
      <c r="A68" s="30" t="s">
        <v>134</v>
      </c>
      <c r="B68" s="30" t="s">
        <v>280</v>
      </c>
      <c r="C68" s="30" t="s">
        <v>387</v>
      </c>
      <c r="D68" s="30" t="s">
        <v>387</v>
      </c>
      <c r="E68" s="30" t="s">
        <v>399</v>
      </c>
      <c r="F68" s="30" t="s">
        <v>413</v>
      </c>
      <c r="G68" s="31">
        <v>13137.729904285712</v>
      </c>
      <c r="H68" s="31">
        <v>23.714508284907502</v>
      </c>
      <c r="I68" s="31">
        <v>278.80049171509251</v>
      </c>
      <c r="J68" s="31">
        <v>114.61993676619139</v>
      </c>
      <c r="K68" s="31">
        <v>18818.364826481258</v>
      </c>
      <c r="L68" s="31">
        <v>0.42567400780063525</v>
      </c>
      <c r="M68" s="31">
        <v>0.29857737846909038</v>
      </c>
      <c r="N68" s="31">
        <v>294.44093505523296</v>
      </c>
      <c r="O68" s="31">
        <v>411.11812988953415</v>
      </c>
      <c r="P68" s="31">
        <v>294.44093505523284</v>
      </c>
      <c r="Q68" s="31">
        <v>0.64400000000000002</v>
      </c>
      <c r="R68" s="31">
        <v>0.77382697248407151</v>
      </c>
      <c r="S68" s="31">
        <v>0.12651502053817784</v>
      </c>
      <c r="T68" s="30">
        <v>0.375</v>
      </c>
      <c r="U68" s="31">
        <v>0.17395815323999453</v>
      </c>
    </row>
    <row r="69" spans="1:21" ht="15" customHeight="1" x14ac:dyDescent="0.25">
      <c r="A69" s="30" t="s">
        <v>165</v>
      </c>
      <c r="B69" s="30" t="s">
        <v>311</v>
      </c>
      <c r="C69" s="30" t="s">
        <v>387</v>
      </c>
      <c r="D69" s="30" t="s">
        <v>392</v>
      </c>
      <c r="E69" s="30" t="s">
        <v>394</v>
      </c>
      <c r="F69" s="30" t="s">
        <v>413</v>
      </c>
      <c r="G69" s="31">
        <v>3321.9041787500005</v>
      </c>
      <c r="H69" s="31">
        <v>9.2400358736294184</v>
      </c>
      <c r="I69" s="31">
        <v>98.889964126370572</v>
      </c>
      <c r="J69" s="31">
        <v>57.635962547267312</v>
      </c>
      <c r="K69" s="31">
        <v>2377.714089938102</v>
      </c>
      <c r="L69" s="31">
        <v>0.3528082676648519</v>
      </c>
      <c r="M69" s="31">
        <v>0.26079694816904941</v>
      </c>
      <c r="N69" s="31">
        <v>208.58538044560899</v>
      </c>
      <c r="O69" s="31">
        <v>582.82923910878208</v>
      </c>
      <c r="P69" s="31">
        <v>208.58538044560893</v>
      </c>
      <c r="Q69" s="31">
        <v>0.64400000000000002</v>
      </c>
      <c r="R69" s="31">
        <v>0.56711565294993449</v>
      </c>
      <c r="S69" s="31">
        <v>0.12764194720343222</v>
      </c>
      <c r="T69" s="30">
        <v>0.375</v>
      </c>
      <c r="U69" s="31">
        <v>0.17550767740471931</v>
      </c>
    </row>
    <row r="70" spans="1:21" ht="15" customHeight="1" x14ac:dyDescent="0.25">
      <c r="A70" s="30" t="s">
        <v>210</v>
      </c>
      <c r="B70" s="30" t="s">
        <v>356</v>
      </c>
      <c r="C70" s="30" t="s">
        <v>387</v>
      </c>
      <c r="D70" s="30" t="s">
        <v>387</v>
      </c>
      <c r="E70" s="30" t="s">
        <v>396</v>
      </c>
      <c r="F70" s="30" t="s">
        <v>413</v>
      </c>
      <c r="G70" s="31">
        <v>6306.1442000000006</v>
      </c>
      <c r="H70" s="31">
        <v>21.680097209570718</v>
      </c>
      <c r="I70" s="31">
        <v>224.61990279042931</v>
      </c>
      <c r="J70" s="31">
        <v>79.411234721543025</v>
      </c>
      <c r="K70" s="31">
        <v>11531.199623620958</v>
      </c>
      <c r="L70" s="31">
        <v>0.46379596309716942</v>
      </c>
      <c r="M70" s="31">
        <v>0.3168446797160499</v>
      </c>
      <c r="N70" s="31">
        <v>323.23197157726082</v>
      </c>
      <c r="O70" s="31">
        <v>353.5360568454783</v>
      </c>
      <c r="P70" s="31">
        <v>323.23197157726094</v>
      </c>
      <c r="Q70" s="31">
        <v>0.64400000000000002</v>
      </c>
      <c r="R70" s="31">
        <v>0.88197436339622526</v>
      </c>
      <c r="S70" s="31">
        <v>0.12806640922734294</v>
      </c>
      <c r="T70" s="30">
        <v>0.375</v>
      </c>
      <c r="U70" s="31">
        <v>0.17609131268759654</v>
      </c>
    </row>
    <row r="71" spans="1:21" ht="15" customHeight="1" x14ac:dyDescent="0.25">
      <c r="A71" s="30" t="s">
        <v>150</v>
      </c>
      <c r="B71" s="30" t="s">
        <v>296</v>
      </c>
      <c r="C71" s="30" t="s">
        <v>387</v>
      </c>
      <c r="D71" s="30" t="s">
        <v>392</v>
      </c>
      <c r="E71" s="30" t="s">
        <v>400</v>
      </c>
      <c r="F71" s="30" t="s">
        <v>413</v>
      </c>
      <c r="G71" s="31">
        <v>6118.9455923076939</v>
      </c>
      <c r="H71" s="31">
        <v>17.00007407033813</v>
      </c>
      <c r="I71" s="31">
        <v>563.96992592966194</v>
      </c>
      <c r="J71" s="31">
        <v>78.223689457271789</v>
      </c>
      <c r="K71" s="31">
        <v>37996.862756854753</v>
      </c>
      <c r="L71" s="31">
        <v>0.7753765793725671</v>
      </c>
      <c r="M71" s="31">
        <v>0.43673921824889211</v>
      </c>
      <c r="N71" s="31">
        <v>430.64905958564549</v>
      </c>
      <c r="O71" s="31">
        <v>138.70188082870897</v>
      </c>
      <c r="P71" s="31">
        <v>430.6490595856456</v>
      </c>
      <c r="Q71" s="31">
        <v>0.64400000000000002</v>
      </c>
      <c r="R71" s="31">
        <v>1.7658910053122472</v>
      </c>
      <c r="S71" s="31">
        <v>0.12910854438869199</v>
      </c>
      <c r="T71" s="30">
        <v>0.375</v>
      </c>
      <c r="U71" s="31">
        <v>0.17752424853445148</v>
      </c>
    </row>
    <row r="72" spans="1:21" ht="15" customHeight="1" x14ac:dyDescent="0.25">
      <c r="A72" s="30" t="s">
        <v>202</v>
      </c>
      <c r="B72" s="30" t="s">
        <v>348</v>
      </c>
      <c r="C72" s="30" t="s">
        <v>387</v>
      </c>
      <c r="D72" s="30" t="s">
        <v>392</v>
      </c>
      <c r="E72" s="30" t="s">
        <v>394</v>
      </c>
      <c r="F72" s="30" t="s">
        <v>413</v>
      </c>
      <c r="G72" s="31">
        <v>3176.895968571429</v>
      </c>
      <c r="H72" s="31">
        <v>8.5412421372569529</v>
      </c>
      <c r="I72" s="31">
        <v>90.738757862743043</v>
      </c>
      <c r="J72" s="31">
        <v>56.363959837571997</v>
      </c>
      <c r="K72" s="31">
        <v>1937.4997353153901</v>
      </c>
      <c r="L72" s="31">
        <v>0.34463063206798189</v>
      </c>
      <c r="M72" s="31">
        <v>0.25630133945257172</v>
      </c>
      <c r="N72" s="31">
        <v>189.41629153205102</v>
      </c>
      <c r="O72" s="31">
        <v>621.1674169358979</v>
      </c>
      <c r="P72" s="31">
        <v>189.41629153205108</v>
      </c>
      <c r="Q72" s="31">
        <v>0.64400000000000002</v>
      </c>
      <c r="R72" s="31">
        <v>0.54391668671767912</v>
      </c>
      <c r="S72" s="31">
        <v>0.13149984009257862</v>
      </c>
      <c r="T72" s="30">
        <v>0.375</v>
      </c>
      <c r="U72" s="31">
        <v>0.18081228012729561</v>
      </c>
    </row>
    <row r="73" spans="1:21" ht="15" customHeight="1" x14ac:dyDescent="0.25">
      <c r="A73" s="30" t="s">
        <v>113</v>
      </c>
      <c r="B73" s="30" t="s">
        <v>259</v>
      </c>
      <c r="C73" s="30" t="s">
        <v>387</v>
      </c>
      <c r="D73" s="30" t="s">
        <v>387</v>
      </c>
      <c r="E73" s="30" t="s">
        <v>399</v>
      </c>
      <c r="F73" s="30" t="s">
        <v>413</v>
      </c>
      <c r="G73" s="31">
        <v>3097.75</v>
      </c>
      <c r="H73" s="31">
        <v>9.9725630048566458</v>
      </c>
      <c r="I73" s="31">
        <v>147.14743699514335</v>
      </c>
      <c r="J73" s="31">
        <v>55.657434364153005</v>
      </c>
      <c r="K73" s="31">
        <v>5092.0988164105311</v>
      </c>
      <c r="L73" s="31">
        <v>0.45993736806846935</v>
      </c>
      <c r="M73" s="31">
        <v>0.31503910929889894</v>
      </c>
      <c r="N73" s="31">
        <v>310.87868229064026</v>
      </c>
      <c r="O73" s="31">
        <v>378.24263541871949</v>
      </c>
      <c r="P73" s="31">
        <v>310.87868229064026</v>
      </c>
      <c r="Q73" s="31">
        <v>0.64400000000000002</v>
      </c>
      <c r="R73" s="31">
        <v>0.87102799452048052</v>
      </c>
      <c r="S73" s="31">
        <v>0.13467942752314613</v>
      </c>
      <c r="T73" s="30">
        <v>0.375</v>
      </c>
      <c r="U73" s="31">
        <v>0.18518421284432593</v>
      </c>
    </row>
    <row r="74" spans="1:21" ht="15" customHeight="1" x14ac:dyDescent="0.25">
      <c r="A74" s="30" t="s">
        <v>179</v>
      </c>
      <c r="B74" s="30" t="s">
        <v>325</v>
      </c>
      <c r="C74" s="30" t="s">
        <v>390</v>
      </c>
      <c r="D74" s="30" t="s">
        <v>390</v>
      </c>
      <c r="E74" s="30" t="s">
        <v>395</v>
      </c>
      <c r="F74" s="30" t="s">
        <v>414</v>
      </c>
      <c r="G74" s="31">
        <v>3092.5767999999998</v>
      </c>
      <c r="H74" s="31">
        <v>15.361687782092602</v>
      </c>
      <c r="I74" s="31">
        <v>227.62831221790742</v>
      </c>
      <c r="J74" s="31">
        <v>55.610941369482319</v>
      </c>
      <c r="K74" s="31">
        <v>9566.0479247842668</v>
      </c>
      <c r="L74" s="31">
        <v>0.61145153349418213</v>
      </c>
      <c r="M74" s="31">
        <v>0.37944146676775597</v>
      </c>
      <c r="N74" s="31">
        <v>377.84704629306782</v>
      </c>
      <c r="O74" s="31">
        <v>244.30590741386442</v>
      </c>
      <c r="P74" s="31">
        <v>377.84704629306782</v>
      </c>
      <c r="Q74" s="31">
        <v>0.68300000000000005</v>
      </c>
      <c r="R74" s="31">
        <v>1.3008554141678925</v>
      </c>
      <c r="S74" s="31">
        <v>0.14170199961502247</v>
      </c>
      <c r="T74" s="30">
        <v>0.375</v>
      </c>
      <c r="U74" s="31">
        <v>0.1948402494706559</v>
      </c>
    </row>
    <row r="75" spans="1:21" ht="15" customHeight="1" x14ac:dyDescent="0.25">
      <c r="A75" s="30" t="s">
        <v>140</v>
      </c>
      <c r="B75" s="30" t="s">
        <v>286</v>
      </c>
      <c r="C75" s="30" t="s">
        <v>389</v>
      </c>
      <c r="D75" s="30" t="s">
        <v>389</v>
      </c>
      <c r="E75" s="30" t="s">
        <v>394</v>
      </c>
      <c r="F75" s="30" t="s">
        <v>15</v>
      </c>
      <c r="G75" s="31">
        <v>1864.9063157894736</v>
      </c>
      <c r="H75" s="31">
        <v>10.877923470245173</v>
      </c>
      <c r="I75" s="31">
        <v>117.21207652975482</v>
      </c>
      <c r="J75" s="31">
        <v>43.184561081357231</v>
      </c>
      <c r="K75" s="31">
        <v>3196.8457625824417</v>
      </c>
      <c r="L75" s="31">
        <v>0.43542911484115648</v>
      </c>
      <c r="M75" s="31">
        <v>0.30334421277872764</v>
      </c>
      <c r="N75" s="31">
        <v>315.78450634139807</v>
      </c>
      <c r="O75" s="31">
        <v>368.43098731720386</v>
      </c>
      <c r="P75" s="31">
        <v>315.78450634139807</v>
      </c>
      <c r="Q75" s="31">
        <v>0.86199999999999999</v>
      </c>
      <c r="R75" s="31">
        <v>0.80150103501037306</v>
      </c>
      <c r="S75" s="31">
        <v>9.9953442874855039E-2</v>
      </c>
      <c r="T75" s="30">
        <v>1</v>
      </c>
      <c r="U75" s="31">
        <v>0.19990688574971008</v>
      </c>
    </row>
    <row r="76" spans="1:21" ht="15" customHeight="1" x14ac:dyDescent="0.25">
      <c r="A76" s="30" t="s">
        <v>200</v>
      </c>
      <c r="B76" s="30" t="s">
        <v>346</v>
      </c>
      <c r="C76" s="30" t="s">
        <v>387</v>
      </c>
      <c r="D76" s="30" t="s">
        <v>392</v>
      </c>
      <c r="E76" s="30" t="s">
        <v>394</v>
      </c>
      <c r="F76" s="30" t="s">
        <v>413</v>
      </c>
      <c r="G76" s="31">
        <v>5764.1572799999994</v>
      </c>
      <c r="H76" s="31">
        <v>12.94835430748391</v>
      </c>
      <c r="I76" s="31">
        <v>127.46164569251609</v>
      </c>
      <c r="J76" s="31">
        <v>75.922047390728338</v>
      </c>
      <c r="K76" s="31">
        <v>3912.9918247674314</v>
      </c>
      <c r="L76" s="31">
        <v>0.37437438780846261</v>
      </c>
      <c r="M76" s="31">
        <v>0.27239621978508283</v>
      </c>
      <c r="N76" s="31">
        <v>202.17689023928043</v>
      </c>
      <c r="O76" s="31">
        <v>595.64621952143921</v>
      </c>
      <c r="P76" s="31">
        <v>202.17689023928037</v>
      </c>
      <c r="Q76" s="31">
        <v>0.64400000000000002</v>
      </c>
      <c r="R76" s="31">
        <v>0.62829613562684428</v>
      </c>
      <c r="S76" s="31">
        <v>0.14767272303418474</v>
      </c>
      <c r="T76" s="30">
        <v>0.375</v>
      </c>
      <c r="U76" s="31">
        <v>0.20304999417200403</v>
      </c>
    </row>
    <row r="77" spans="1:21" ht="15" customHeight="1" x14ac:dyDescent="0.25">
      <c r="A77" s="30" t="s">
        <v>158</v>
      </c>
      <c r="B77" s="30" t="s">
        <v>304</v>
      </c>
      <c r="C77" s="30" t="s">
        <v>390</v>
      </c>
      <c r="D77" s="30" t="s">
        <v>390</v>
      </c>
      <c r="E77" s="30" t="s">
        <v>395</v>
      </c>
      <c r="F77" s="30" t="s">
        <v>414</v>
      </c>
      <c r="G77" s="31">
        <v>5104.1355555555565</v>
      </c>
      <c r="H77" s="31">
        <v>1.7399827192387995</v>
      </c>
      <c r="I77" s="31">
        <v>165.3700172807612</v>
      </c>
      <c r="J77" s="31">
        <v>71.443233098422667</v>
      </c>
      <c r="K77" s="31">
        <v>6710.4331365240514</v>
      </c>
      <c r="L77" s="31">
        <v>0.45311846067887479</v>
      </c>
      <c r="M77" s="31">
        <v>0.31182486007863719</v>
      </c>
      <c r="N77" s="31">
        <v>283.98976346138949</v>
      </c>
      <c r="O77" s="31">
        <v>432.02047307722103</v>
      </c>
      <c r="P77" s="31">
        <v>283.98976346138949</v>
      </c>
      <c r="Q77" s="31">
        <v>0.68300000000000005</v>
      </c>
      <c r="R77" s="31">
        <v>0.85168357639397119</v>
      </c>
      <c r="S77" s="31">
        <v>0.14770272036874404</v>
      </c>
      <c r="T77" s="30">
        <v>0.375</v>
      </c>
      <c r="U77" s="31">
        <v>0.20309124050702307</v>
      </c>
    </row>
    <row r="78" spans="1:21" ht="15" customHeight="1" x14ac:dyDescent="0.25">
      <c r="A78" s="30" t="s">
        <v>219</v>
      </c>
      <c r="B78" s="30" t="s">
        <v>365</v>
      </c>
      <c r="C78" s="30" t="s">
        <v>387</v>
      </c>
      <c r="D78" s="30" t="s">
        <v>392</v>
      </c>
      <c r="E78" s="30" t="s">
        <v>394</v>
      </c>
      <c r="F78" s="30" t="s">
        <v>413</v>
      </c>
      <c r="G78" s="31">
        <v>4939.8343750000004</v>
      </c>
      <c r="H78" s="31">
        <v>9.427636278607439</v>
      </c>
      <c r="I78" s="31">
        <v>116.05736372139256</v>
      </c>
      <c r="J78" s="31">
        <v>70.283955316985399</v>
      </c>
      <c r="K78" s="31">
        <v>3217.1361910014771</v>
      </c>
      <c r="L78" s="31">
        <v>0.36902579778566474</v>
      </c>
      <c r="M78" s="31">
        <v>0.26955357479935493</v>
      </c>
      <c r="N78" s="31">
        <v>197.20165501213202</v>
      </c>
      <c r="O78" s="31">
        <v>605.59668997573601</v>
      </c>
      <c r="P78" s="31">
        <v>197.20165501213197</v>
      </c>
      <c r="Q78" s="31">
        <v>0.64400000000000002</v>
      </c>
      <c r="R78" s="31">
        <v>0.61312283059763051</v>
      </c>
      <c r="S78" s="31">
        <v>0.14782428151380556</v>
      </c>
      <c r="T78" s="30">
        <v>0.375</v>
      </c>
      <c r="U78" s="31">
        <v>0.20325838708148264</v>
      </c>
    </row>
    <row r="79" spans="1:21" ht="15" customHeight="1" x14ac:dyDescent="0.25">
      <c r="A79" s="30" t="s">
        <v>214</v>
      </c>
      <c r="B79" s="30" t="s">
        <v>360</v>
      </c>
      <c r="C79" s="30" t="s">
        <v>390</v>
      </c>
      <c r="D79" s="30" t="s">
        <v>390</v>
      </c>
      <c r="E79" s="30" t="s">
        <v>395</v>
      </c>
      <c r="F79" s="30" t="s">
        <v>414</v>
      </c>
      <c r="G79" s="31">
        <v>1867.7090000000001</v>
      </c>
      <c r="H79" s="31">
        <v>3.1065476947357928</v>
      </c>
      <c r="I79" s="31">
        <v>149.51345230526422</v>
      </c>
      <c r="J79" s="31">
        <v>43.216998970312595</v>
      </c>
      <c r="K79" s="31">
        <v>4593.8137143244849</v>
      </c>
      <c r="L79" s="31">
        <v>0.58028866563003245</v>
      </c>
      <c r="M79" s="31">
        <v>0.36720421923590896</v>
      </c>
      <c r="N79" s="31">
        <v>355.47454659104619</v>
      </c>
      <c r="O79" s="31">
        <v>289.05090681790756</v>
      </c>
      <c r="P79" s="31">
        <v>355.47454659104619</v>
      </c>
      <c r="Q79" s="31">
        <v>0.68300000000000005</v>
      </c>
      <c r="R79" s="31">
        <v>1.2124501152625033</v>
      </c>
      <c r="S79" s="31">
        <v>0.15284735489187518</v>
      </c>
      <c r="T79" s="30">
        <v>0.375</v>
      </c>
      <c r="U79" s="31">
        <v>0.21016511297632837</v>
      </c>
    </row>
    <row r="80" spans="1:21" ht="15" customHeight="1" x14ac:dyDescent="0.25">
      <c r="A80" s="30" t="s">
        <v>232</v>
      </c>
      <c r="B80" s="30" t="s">
        <v>378</v>
      </c>
      <c r="C80" s="30" t="s">
        <v>387</v>
      </c>
      <c r="D80" s="30" t="s">
        <v>392</v>
      </c>
      <c r="E80" s="30" t="s">
        <v>394</v>
      </c>
      <c r="F80" s="30" t="s">
        <v>413</v>
      </c>
      <c r="G80" s="31">
        <v>4122.2485714285713</v>
      </c>
      <c r="H80" s="31">
        <v>13.374961331115603</v>
      </c>
      <c r="I80" s="31">
        <v>144.13503866888439</v>
      </c>
      <c r="J80" s="31">
        <v>64.204739477927731</v>
      </c>
      <c r="K80" s="31">
        <v>5131.9040359481896</v>
      </c>
      <c r="L80" s="31">
        <v>0.45648271943474733</v>
      </c>
      <c r="M80" s="31">
        <v>0.31341444243973299</v>
      </c>
      <c r="N80" s="31">
        <v>277.27574061494272</v>
      </c>
      <c r="O80" s="31">
        <v>445.4485187701145</v>
      </c>
      <c r="P80" s="31">
        <v>277.27574061494272</v>
      </c>
      <c r="Q80" s="31">
        <v>0.64400000000000002</v>
      </c>
      <c r="R80" s="31">
        <v>0.86122757286453155</v>
      </c>
      <c r="S80" s="31">
        <v>0.1582031125836392</v>
      </c>
      <c r="T80" s="30">
        <v>0.375</v>
      </c>
      <c r="U80" s="31">
        <v>0.21752927980250389</v>
      </c>
    </row>
    <row r="81" spans="1:21" ht="15" customHeight="1" x14ac:dyDescent="0.25">
      <c r="A81" s="30" t="s">
        <v>146</v>
      </c>
      <c r="B81" s="30" t="s">
        <v>292</v>
      </c>
      <c r="C81" s="30" t="s">
        <v>387</v>
      </c>
      <c r="D81" s="30" t="s">
        <v>392</v>
      </c>
      <c r="E81" s="30" t="s">
        <v>394</v>
      </c>
      <c r="F81" s="30" t="s">
        <v>413</v>
      </c>
      <c r="G81" s="31">
        <v>3461.3029999999999</v>
      </c>
      <c r="H81" s="31">
        <v>10.935869877672543</v>
      </c>
      <c r="I81" s="31">
        <v>141.32413012232746</v>
      </c>
      <c r="J81" s="31">
        <v>58.832839469126426</v>
      </c>
      <c r="K81" s="31">
        <v>4853.1968606008259</v>
      </c>
      <c r="L81" s="31">
        <v>0.47997750271606227</v>
      </c>
      <c r="M81" s="31">
        <v>0.32431405331175989</v>
      </c>
      <c r="N81" s="31">
        <v>291.85140068365592</v>
      </c>
      <c r="O81" s="31">
        <v>416.29719863268821</v>
      </c>
      <c r="P81" s="31">
        <v>291.85140068365592</v>
      </c>
      <c r="Q81" s="31">
        <v>0.64400000000000002</v>
      </c>
      <c r="R81" s="31">
        <v>0.92787944032925473</v>
      </c>
      <c r="S81" s="31">
        <v>0.1623215284965458</v>
      </c>
      <c r="T81" s="30">
        <v>0.375</v>
      </c>
      <c r="U81" s="31">
        <v>0.22319210168275047</v>
      </c>
    </row>
    <row r="82" spans="1:21" ht="15" customHeight="1" x14ac:dyDescent="0.25">
      <c r="A82" s="30" t="s">
        <v>101</v>
      </c>
      <c r="B82" s="30" t="s">
        <v>247</v>
      </c>
      <c r="C82" s="30" t="s">
        <v>387</v>
      </c>
      <c r="D82" s="30" t="s">
        <v>387</v>
      </c>
      <c r="E82" s="30" t="s">
        <v>396</v>
      </c>
      <c r="F82" s="30" t="s">
        <v>413</v>
      </c>
      <c r="G82" s="31">
        <v>11589.546666666665</v>
      </c>
      <c r="H82" s="31">
        <v>21.689033336318502</v>
      </c>
      <c r="I82" s="31">
        <v>182.21096666368152</v>
      </c>
      <c r="J82" s="31">
        <v>107.65475682322015</v>
      </c>
      <c r="K82" s="31">
        <v>8026.3306400358415</v>
      </c>
      <c r="L82" s="31">
        <v>0.39008374562102271</v>
      </c>
      <c r="M82" s="31">
        <v>0.28061888130829987</v>
      </c>
      <c r="N82" s="31">
        <v>204.58760305595257</v>
      </c>
      <c r="O82" s="31">
        <v>590.82479388809486</v>
      </c>
      <c r="P82" s="31">
        <v>204.58760305595257</v>
      </c>
      <c r="Q82" s="31">
        <v>0.64400000000000002</v>
      </c>
      <c r="R82" s="31">
        <v>0.67286168970502902</v>
      </c>
      <c r="S82" s="31">
        <v>0.16266679136934445</v>
      </c>
      <c r="T82" s="30">
        <v>0.375</v>
      </c>
      <c r="U82" s="31">
        <v>0.22366683813284863</v>
      </c>
    </row>
    <row r="83" spans="1:21" ht="15" customHeight="1" x14ac:dyDescent="0.25">
      <c r="A83" s="30" t="s">
        <v>102</v>
      </c>
      <c r="B83" s="30" t="s">
        <v>248</v>
      </c>
      <c r="C83" s="30" t="s">
        <v>387</v>
      </c>
      <c r="D83" s="30" t="s">
        <v>392</v>
      </c>
      <c r="E83" s="30" t="s">
        <v>394</v>
      </c>
      <c r="F83" s="30" t="s">
        <v>413</v>
      </c>
      <c r="G83" s="31">
        <v>2195.1806666666666</v>
      </c>
      <c r="H83" s="31">
        <v>4.3429344964427452</v>
      </c>
      <c r="I83" s="31">
        <v>77.597065503557246</v>
      </c>
      <c r="J83" s="31">
        <v>46.852755166229727</v>
      </c>
      <c r="K83" s="31">
        <v>1440.4556449893919</v>
      </c>
      <c r="L83" s="31">
        <v>0.39672134007342025</v>
      </c>
      <c r="M83" s="31">
        <v>0.28403757334484925</v>
      </c>
      <c r="N83" s="31">
        <v>198.10227447272553</v>
      </c>
      <c r="O83" s="31">
        <v>603.79545105454895</v>
      </c>
      <c r="P83" s="31">
        <v>198.10227447272553</v>
      </c>
      <c r="Q83" s="31">
        <v>0.64400000000000002</v>
      </c>
      <c r="R83" s="31">
        <v>0.69169174488913543</v>
      </c>
      <c r="S83" s="31">
        <v>0.1715104741614519</v>
      </c>
      <c r="T83" s="30">
        <v>0.375</v>
      </c>
      <c r="U83" s="31">
        <v>0.23582690197199638</v>
      </c>
    </row>
    <row r="84" spans="1:21" ht="15" customHeight="1" x14ac:dyDescent="0.25">
      <c r="A84" s="30" t="s">
        <v>230</v>
      </c>
      <c r="B84" s="30" t="s">
        <v>376</v>
      </c>
      <c r="C84" s="30" t="s">
        <v>387</v>
      </c>
      <c r="D84" s="30" t="s">
        <v>392</v>
      </c>
      <c r="E84" s="30" t="s">
        <v>394</v>
      </c>
      <c r="F84" s="30" t="s">
        <v>413</v>
      </c>
      <c r="G84" s="31">
        <v>10711.596000000001</v>
      </c>
      <c r="H84" s="31">
        <v>13.740906889239275</v>
      </c>
      <c r="I84" s="31">
        <v>190.40909311076072</v>
      </c>
      <c r="J84" s="31">
        <v>103.49684053148677</v>
      </c>
      <c r="K84" s="31">
        <v>8995.1435454294151</v>
      </c>
      <c r="L84" s="31">
        <v>0.42827786472888318</v>
      </c>
      <c r="M84" s="31">
        <v>0.29985612415142987</v>
      </c>
      <c r="N84" s="31">
        <v>228.22505784615339</v>
      </c>
      <c r="O84" s="31">
        <v>543.54988430769322</v>
      </c>
      <c r="P84" s="31">
        <v>228.22505784615339</v>
      </c>
      <c r="Q84" s="31">
        <v>0.64400000000000002</v>
      </c>
      <c r="R84" s="31">
        <v>0.78121380064931389</v>
      </c>
      <c r="S84" s="31">
        <v>0.1745435068237699</v>
      </c>
      <c r="T84" s="30">
        <v>0.375</v>
      </c>
      <c r="U84" s="31">
        <v>0.23999732188268361</v>
      </c>
    </row>
    <row r="85" spans="1:21" ht="15" customHeight="1" x14ac:dyDescent="0.25">
      <c r="A85" s="30" t="s">
        <v>209</v>
      </c>
      <c r="B85" s="30" t="s">
        <v>355</v>
      </c>
      <c r="C85" s="30" t="s">
        <v>387</v>
      </c>
      <c r="D85" s="30" t="s">
        <v>387</v>
      </c>
      <c r="E85" s="30" t="s">
        <v>396</v>
      </c>
      <c r="F85" s="30" t="s">
        <v>413</v>
      </c>
      <c r="G85" s="31">
        <v>8346.8710938461536</v>
      </c>
      <c r="H85" s="31">
        <v>23.375371890605585</v>
      </c>
      <c r="I85" s="31">
        <v>189.84462810939442</v>
      </c>
      <c r="J85" s="31">
        <v>91.361212195581956</v>
      </c>
      <c r="K85" s="31">
        <v>8997.5642590475727</v>
      </c>
      <c r="L85" s="31">
        <v>0.47949846587857314</v>
      </c>
      <c r="M85" s="31">
        <v>0.3240952775127291</v>
      </c>
      <c r="N85" s="31">
        <v>259.37899032113575</v>
      </c>
      <c r="O85" s="31">
        <v>481.24201935772851</v>
      </c>
      <c r="P85" s="31">
        <v>259.37899032113575</v>
      </c>
      <c r="Q85" s="31">
        <v>0.64400000000000002</v>
      </c>
      <c r="R85" s="31">
        <v>0.92652047057751241</v>
      </c>
      <c r="S85" s="31">
        <v>0.19027303187958164</v>
      </c>
      <c r="T85" s="30">
        <v>0.375</v>
      </c>
      <c r="U85" s="31">
        <v>0.26162541883442475</v>
      </c>
    </row>
    <row r="86" spans="1:21" x14ac:dyDescent="0.25">
      <c r="A86" s="30" t="s">
        <v>216</v>
      </c>
      <c r="B86" s="30" t="s">
        <v>362</v>
      </c>
      <c r="C86" s="30" t="s">
        <v>390</v>
      </c>
      <c r="D86" s="30" t="s">
        <v>390</v>
      </c>
      <c r="E86" s="30" t="s">
        <v>402</v>
      </c>
      <c r="F86" s="30" t="s">
        <v>414</v>
      </c>
      <c r="G86" s="31">
        <v>5399.5321052631571</v>
      </c>
      <c r="H86" s="31">
        <v>20.610178731341961</v>
      </c>
      <c r="I86" s="31">
        <v>160.45982126865803</v>
      </c>
      <c r="J86" s="31">
        <v>73.481508594088879</v>
      </c>
      <c r="K86" s="31">
        <v>6391.2976302957031</v>
      </c>
      <c r="L86" s="31">
        <v>0.50453534657580223</v>
      </c>
      <c r="M86" s="31">
        <v>0.33534296666680707</v>
      </c>
      <c r="N86" s="31">
        <v>271.02832343599988</v>
      </c>
      <c r="O86" s="31">
        <v>457.9433531280003</v>
      </c>
      <c r="P86" s="31">
        <v>271.02832343599977</v>
      </c>
      <c r="Q86" s="31">
        <v>0.68300000000000005</v>
      </c>
      <c r="R86" s="31">
        <v>0.99754708248454527</v>
      </c>
      <c r="S86" s="31">
        <v>0.19308246040699911</v>
      </c>
      <c r="T86" s="30">
        <v>0.375</v>
      </c>
      <c r="U86" s="31">
        <v>0.2654883830596238</v>
      </c>
    </row>
    <row r="87" spans="1:21" x14ac:dyDescent="0.25">
      <c r="A87" s="30" t="s">
        <v>237</v>
      </c>
      <c r="B87" s="30" t="s">
        <v>383</v>
      </c>
      <c r="C87" s="30" t="s">
        <v>387</v>
      </c>
      <c r="D87" s="30" t="s">
        <v>392</v>
      </c>
      <c r="E87" s="30" t="s">
        <v>394</v>
      </c>
      <c r="F87" s="30" t="s">
        <v>413</v>
      </c>
      <c r="G87" s="31">
        <v>3047.134</v>
      </c>
      <c r="H87" s="31">
        <v>6.0187139165282311</v>
      </c>
      <c r="I87" s="31">
        <v>135.52128608347175</v>
      </c>
      <c r="J87" s="31">
        <v>55.200851442708746</v>
      </c>
      <c r="K87" s="31">
        <v>4433.7563804185565</v>
      </c>
      <c r="L87" s="31">
        <v>0.53422342304603831</v>
      </c>
      <c r="M87" s="31">
        <v>0.34820444990038951</v>
      </c>
      <c r="N87" s="31">
        <v>296.33881496406093</v>
      </c>
      <c r="O87" s="31">
        <v>407.32237007187808</v>
      </c>
      <c r="P87" s="31">
        <v>296.33881496406093</v>
      </c>
      <c r="Q87" s="31">
        <v>0.64400000000000002</v>
      </c>
      <c r="R87" s="31">
        <v>1.0817685760171298</v>
      </c>
      <c r="S87" s="31">
        <v>0.19515716399482108</v>
      </c>
      <c r="T87" s="30">
        <v>0.375</v>
      </c>
      <c r="U87" s="31">
        <v>0.26834110049287896</v>
      </c>
    </row>
    <row r="88" spans="1:21" x14ac:dyDescent="0.25">
      <c r="A88" s="30" t="s">
        <v>235</v>
      </c>
      <c r="B88" s="30" t="s">
        <v>381</v>
      </c>
      <c r="C88" s="30" t="s">
        <v>387</v>
      </c>
      <c r="D88" s="30" t="s">
        <v>392</v>
      </c>
      <c r="E88" s="30" t="s">
        <v>394</v>
      </c>
      <c r="F88" s="30" t="s">
        <v>413</v>
      </c>
      <c r="G88" s="31">
        <v>2309.8295699999994</v>
      </c>
      <c r="H88" s="31">
        <v>16.846468781447175</v>
      </c>
      <c r="I88" s="31">
        <v>132.99353121855282</v>
      </c>
      <c r="J88" s="31">
        <v>48.060686324687452</v>
      </c>
      <c r="K88" s="31">
        <v>4081.9308171073958</v>
      </c>
      <c r="L88" s="31">
        <v>0.57637069257704854</v>
      </c>
      <c r="M88" s="31">
        <v>0.3656314439814905</v>
      </c>
      <c r="N88" s="31">
        <v>319.31193989537849</v>
      </c>
      <c r="O88" s="31">
        <v>361.37612020924297</v>
      </c>
      <c r="P88" s="31">
        <v>319.31193989537849</v>
      </c>
      <c r="Q88" s="31">
        <v>0.64400000000000002</v>
      </c>
      <c r="R88" s="31">
        <v>1.2013352980909178</v>
      </c>
      <c r="S88" s="31">
        <v>0.19595862788285587</v>
      </c>
      <c r="T88" s="30">
        <v>0.375</v>
      </c>
      <c r="U88" s="31">
        <v>0.26944311333892684</v>
      </c>
    </row>
    <row r="89" spans="1:21" x14ac:dyDescent="0.25">
      <c r="A89" s="30" t="s">
        <v>145</v>
      </c>
      <c r="B89" s="30" t="s">
        <v>291</v>
      </c>
      <c r="C89" s="30" t="s">
        <v>389</v>
      </c>
      <c r="D89" s="30" t="s">
        <v>389</v>
      </c>
      <c r="E89" s="30" t="s">
        <v>394</v>
      </c>
      <c r="F89" s="30" t="s">
        <v>15</v>
      </c>
      <c r="G89" s="31">
        <v>2692.9550000000004</v>
      </c>
      <c r="H89" s="31">
        <v>8.9637956582579825</v>
      </c>
      <c r="I89" s="31">
        <v>127.58620434174203</v>
      </c>
      <c r="J89" s="31">
        <v>51.89368940439676</v>
      </c>
      <c r="K89" s="31">
        <v>3927.9638603962576</v>
      </c>
      <c r="L89" s="31">
        <v>0.48241198435782379</v>
      </c>
      <c r="M89" s="31">
        <v>0.32542369425514539</v>
      </c>
      <c r="N89" s="31">
        <v>296.63283474834572</v>
      </c>
      <c r="O89" s="31">
        <v>406.73433050330851</v>
      </c>
      <c r="P89" s="31">
        <v>296.63283474834583</v>
      </c>
      <c r="Q89" s="31">
        <v>0.86199999999999999</v>
      </c>
      <c r="R89" s="31">
        <v>0.93478577122786899</v>
      </c>
      <c r="S89" s="31">
        <v>0.13780792426845884</v>
      </c>
      <c r="T89" s="30">
        <v>1</v>
      </c>
      <c r="U89" s="31">
        <v>0.27561584853691767</v>
      </c>
    </row>
    <row r="90" spans="1:21" x14ac:dyDescent="0.25">
      <c r="A90" s="30" t="s">
        <v>166</v>
      </c>
      <c r="B90" s="30" t="s">
        <v>312</v>
      </c>
      <c r="C90" s="30" t="s">
        <v>387</v>
      </c>
      <c r="D90" s="30" t="s">
        <v>392</v>
      </c>
      <c r="E90" s="30" t="s">
        <v>394</v>
      </c>
      <c r="F90" s="30" t="s">
        <v>413</v>
      </c>
      <c r="G90" s="31">
        <v>2804.9172727272726</v>
      </c>
      <c r="H90" s="31">
        <v>8.9970772600317535</v>
      </c>
      <c r="I90" s="31">
        <v>95.852922739968236</v>
      </c>
      <c r="J90" s="31">
        <v>52.961469699464274</v>
      </c>
      <c r="K90" s="31">
        <v>2271.5943905706454</v>
      </c>
      <c r="L90" s="31">
        <v>0.46238631843012634</v>
      </c>
      <c r="M90" s="31">
        <v>0.31618616271417166</v>
      </c>
      <c r="N90" s="31">
        <v>223.73576002925216</v>
      </c>
      <c r="O90" s="31">
        <v>552.52847994149568</v>
      </c>
      <c r="P90" s="31">
        <v>223.73576002925216</v>
      </c>
      <c r="Q90" s="31">
        <v>0.64400000000000002</v>
      </c>
      <c r="R90" s="31">
        <v>0.87797537143298243</v>
      </c>
      <c r="S90" s="31">
        <v>0.20362875929964719</v>
      </c>
      <c r="T90" s="30">
        <v>0.375</v>
      </c>
      <c r="U90" s="31">
        <v>0.27998954403701487</v>
      </c>
    </row>
    <row r="91" spans="1:21" x14ac:dyDescent="0.25">
      <c r="A91" s="30" t="s">
        <v>198</v>
      </c>
      <c r="B91" s="30" t="s">
        <v>344</v>
      </c>
      <c r="C91" s="30" t="s">
        <v>387</v>
      </c>
      <c r="D91" s="30" t="s">
        <v>392</v>
      </c>
      <c r="E91" s="30" t="s">
        <v>394</v>
      </c>
      <c r="F91" s="30" t="s">
        <v>413</v>
      </c>
      <c r="G91" s="31">
        <v>3238.6901066666669</v>
      </c>
      <c r="H91" s="31">
        <v>12.755862943490458</v>
      </c>
      <c r="I91" s="31">
        <v>139.04413705650956</v>
      </c>
      <c r="J91" s="31">
        <v>56.909490479766788</v>
      </c>
      <c r="K91" s="31">
        <v>4674.2408874181519</v>
      </c>
      <c r="L91" s="31">
        <v>0.55595304857505878</v>
      </c>
      <c r="M91" s="31">
        <v>0.35730708525183352</v>
      </c>
      <c r="N91" s="31">
        <v>295.35458421868611</v>
      </c>
      <c r="O91" s="31">
        <v>409.29083156262783</v>
      </c>
      <c r="P91" s="31">
        <v>295.35458421868611</v>
      </c>
      <c r="Q91" s="31">
        <v>0.64400000000000002</v>
      </c>
      <c r="R91" s="31">
        <v>1.1434129037590319</v>
      </c>
      <c r="S91" s="31">
        <v>0.20613090564594086</v>
      </c>
      <c r="T91" s="30">
        <v>0.375</v>
      </c>
      <c r="U91" s="31">
        <v>0.2834299952631687</v>
      </c>
    </row>
    <row r="92" spans="1:21" x14ac:dyDescent="0.25">
      <c r="A92" s="30" t="s">
        <v>193</v>
      </c>
      <c r="B92" s="30" t="s">
        <v>339</v>
      </c>
      <c r="C92" s="30" t="s">
        <v>387</v>
      </c>
      <c r="D92" s="30" t="s">
        <v>392</v>
      </c>
      <c r="E92" s="30" t="s">
        <v>394</v>
      </c>
      <c r="F92" s="30" t="s">
        <v>413</v>
      </c>
      <c r="G92" s="31">
        <v>12659.76</v>
      </c>
      <c r="H92" s="31">
        <v>21.406401113708519</v>
      </c>
      <c r="I92" s="31">
        <v>253.56359888629152</v>
      </c>
      <c r="J92" s="31">
        <v>112.51559891854995</v>
      </c>
      <c r="K92" s="31">
        <v>15870.100192634056</v>
      </c>
      <c r="L92" s="31">
        <v>0.53491130897742034</v>
      </c>
      <c r="M92" s="31">
        <v>0.34849655862773321</v>
      </c>
      <c r="N92" s="31">
        <v>278.13140487683597</v>
      </c>
      <c r="O92" s="31">
        <v>443.73719024632805</v>
      </c>
      <c r="P92" s="31">
        <v>278.13140487683597</v>
      </c>
      <c r="Q92" s="31">
        <v>0.64400000000000002</v>
      </c>
      <c r="R92" s="31">
        <v>1.0837200254678592</v>
      </c>
      <c r="S92" s="31">
        <v>0.20973077696421885</v>
      </c>
      <c r="T92" s="30">
        <v>0.375</v>
      </c>
      <c r="U92" s="31">
        <v>0.2883798183258009</v>
      </c>
    </row>
    <row r="93" spans="1:21" x14ac:dyDescent="0.25">
      <c r="A93" s="30" t="s">
        <v>108</v>
      </c>
      <c r="B93" s="30" t="s">
        <v>254</v>
      </c>
      <c r="C93" s="30" t="s">
        <v>387</v>
      </c>
      <c r="D93" s="30" t="s">
        <v>392</v>
      </c>
      <c r="E93" s="30" t="s">
        <v>397</v>
      </c>
      <c r="F93" s="30" t="s">
        <v>413</v>
      </c>
      <c r="G93" s="31">
        <v>5758.7844444444445</v>
      </c>
      <c r="H93" s="31">
        <v>19.806375798893935</v>
      </c>
      <c r="I93" s="31">
        <v>114.73362420110605</v>
      </c>
      <c r="J93" s="31">
        <v>75.886655246126409</v>
      </c>
      <c r="K93" s="31">
        <v>2947.9665404435159</v>
      </c>
      <c r="L93" s="31">
        <v>0.41729590043468234</v>
      </c>
      <c r="M93" s="31">
        <v>0.29443103610664395</v>
      </c>
      <c r="N93" s="31">
        <v>169.29199798869925</v>
      </c>
      <c r="O93" s="31">
        <v>661.41600402260144</v>
      </c>
      <c r="P93" s="31">
        <v>169.29199798869931</v>
      </c>
      <c r="Q93" s="31">
        <v>0.64400000000000002</v>
      </c>
      <c r="R93" s="31">
        <v>0.75005929201328314</v>
      </c>
      <c r="S93" s="31">
        <v>0.21080310310646344</v>
      </c>
      <c r="T93" s="30">
        <v>0.375</v>
      </c>
      <c r="U93" s="31">
        <v>0.28985426677138726</v>
      </c>
    </row>
    <row r="94" spans="1:21" x14ac:dyDescent="0.25">
      <c r="A94" s="30" t="s">
        <v>112</v>
      </c>
      <c r="B94" s="30" t="s">
        <v>258</v>
      </c>
      <c r="C94" s="30" t="s">
        <v>387</v>
      </c>
      <c r="D94" s="30" t="s">
        <v>387</v>
      </c>
      <c r="E94" s="30" t="s">
        <v>396</v>
      </c>
      <c r="F94" s="30" t="s">
        <v>413</v>
      </c>
      <c r="G94" s="31">
        <v>9893.096335000002</v>
      </c>
      <c r="H94" s="31">
        <v>27.647342902730578</v>
      </c>
      <c r="I94" s="31">
        <v>198.39265709726942</v>
      </c>
      <c r="J94" s="31">
        <v>99.464045438540268</v>
      </c>
      <c r="K94" s="31">
        <v>9839.8399251955416</v>
      </c>
      <c r="L94" s="31">
        <v>0.5257382516888387</v>
      </c>
      <c r="M94" s="31">
        <v>0.3445795837568465</v>
      </c>
      <c r="N94" s="31">
        <v>249.3252852856991</v>
      </c>
      <c r="O94" s="31">
        <v>501.34942942860181</v>
      </c>
      <c r="P94" s="31">
        <v>249.3252852856991</v>
      </c>
      <c r="Q94" s="31">
        <v>0.64400000000000002</v>
      </c>
      <c r="R94" s="31">
        <v>1.0576971679115992</v>
      </c>
      <c r="S94" s="31">
        <v>0.23388516518621169</v>
      </c>
      <c r="T94" s="30">
        <v>0.375</v>
      </c>
      <c r="U94" s="31">
        <v>0.32159210213104106</v>
      </c>
    </row>
    <row r="95" spans="1:21" x14ac:dyDescent="0.25">
      <c r="A95" s="30" t="s">
        <v>122</v>
      </c>
      <c r="B95" s="30" t="s">
        <v>268</v>
      </c>
      <c r="C95" s="30" t="s">
        <v>389</v>
      </c>
      <c r="D95" s="30" t="s">
        <v>389</v>
      </c>
      <c r="E95" s="30" t="s">
        <v>394</v>
      </c>
      <c r="F95" s="30" t="s">
        <v>15</v>
      </c>
      <c r="G95" s="31">
        <v>1698.4556249999998</v>
      </c>
      <c r="H95" s="31">
        <v>7.6038732400708717</v>
      </c>
      <c r="I95" s="31">
        <v>116.92612675992913</v>
      </c>
      <c r="J95" s="31">
        <v>41.212323702989615</v>
      </c>
      <c r="K95" s="31">
        <v>3120.3417603669964</v>
      </c>
      <c r="L95" s="31">
        <v>0.57907241161320666</v>
      </c>
      <c r="M95" s="31">
        <v>0.36671681890865065</v>
      </c>
      <c r="N95" s="31">
        <v>323.76768629475725</v>
      </c>
      <c r="O95" s="31">
        <v>352.46462741048543</v>
      </c>
      <c r="P95" s="31">
        <v>323.76768629475725</v>
      </c>
      <c r="Q95" s="31">
        <v>0.86199999999999999</v>
      </c>
      <c r="R95" s="31">
        <v>1.2089997492573239</v>
      </c>
      <c r="S95" s="31">
        <v>0.16295490521758335</v>
      </c>
      <c r="T95" s="30">
        <v>1</v>
      </c>
      <c r="U95" s="31">
        <v>0.3259098104351667</v>
      </c>
    </row>
    <row r="96" spans="1:21" x14ac:dyDescent="0.25">
      <c r="A96" s="30" t="s">
        <v>169</v>
      </c>
      <c r="B96" s="30" t="s">
        <v>315</v>
      </c>
      <c r="C96" s="30" t="s">
        <v>387</v>
      </c>
      <c r="D96" s="30" t="s">
        <v>392</v>
      </c>
      <c r="E96" s="30" t="s">
        <v>394</v>
      </c>
      <c r="F96" s="30" t="s">
        <v>413</v>
      </c>
      <c r="G96" s="31">
        <v>8856.7625000000007</v>
      </c>
      <c r="H96" s="31">
        <v>12.391710196826237</v>
      </c>
      <c r="I96" s="31">
        <v>170.52828980317375</v>
      </c>
      <c r="J96" s="31">
        <v>94.110374029646707</v>
      </c>
      <c r="K96" s="31">
        <v>7191.7186360126689</v>
      </c>
      <c r="L96" s="31">
        <v>0.50432689775505823</v>
      </c>
      <c r="M96" s="31">
        <v>0.33525086768552559</v>
      </c>
      <c r="N96" s="31">
        <v>224.0622827500637</v>
      </c>
      <c r="O96" s="31">
        <v>551.87543449987254</v>
      </c>
      <c r="P96" s="31">
        <v>224.06228275006376</v>
      </c>
      <c r="Q96" s="31">
        <v>0.64400000000000002</v>
      </c>
      <c r="R96" s="31">
        <v>0.99695573831222195</v>
      </c>
      <c r="S96" s="31">
        <v>0.24117343459426949</v>
      </c>
      <c r="T96" s="30">
        <v>0.375</v>
      </c>
      <c r="U96" s="31">
        <v>0.33161347256712054</v>
      </c>
    </row>
    <row r="97" spans="1:21" x14ac:dyDescent="0.25">
      <c r="A97" s="30" t="s">
        <v>175</v>
      </c>
      <c r="B97" s="30" t="s">
        <v>321</v>
      </c>
      <c r="C97" s="30" t="s">
        <v>387</v>
      </c>
      <c r="D97" s="30" t="s">
        <v>387</v>
      </c>
      <c r="E97" s="30" t="s">
        <v>394</v>
      </c>
      <c r="F97" s="30" t="s">
        <v>413</v>
      </c>
      <c r="G97" s="31">
        <v>3765.1853333333333</v>
      </c>
      <c r="H97" s="31">
        <v>11.880464205203863</v>
      </c>
      <c r="I97" s="31">
        <v>111.77953579479613</v>
      </c>
      <c r="J97" s="31">
        <v>61.361106030883548</v>
      </c>
      <c r="K97" s="31">
        <v>3093.730614654095</v>
      </c>
      <c r="L97" s="31">
        <v>0.50848278388864632</v>
      </c>
      <c r="M97" s="31">
        <v>0.33708225862402791</v>
      </c>
      <c r="N97" s="31">
        <v>225.52620837713215</v>
      </c>
      <c r="O97" s="31">
        <v>548.9475832457357</v>
      </c>
      <c r="P97" s="31">
        <v>225.52620837713215</v>
      </c>
      <c r="Q97" s="31">
        <v>0.64400000000000002</v>
      </c>
      <c r="R97" s="31">
        <v>1.0087454862089256</v>
      </c>
      <c r="S97" s="31">
        <v>0.24209845212176884</v>
      </c>
      <c r="T97" s="30">
        <v>0.375</v>
      </c>
      <c r="U97" s="31">
        <v>0.33288537166743215</v>
      </c>
    </row>
    <row r="98" spans="1:21" x14ac:dyDescent="0.25">
      <c r="A98" s="30" t="s">
        <v>220</v>
      </c>
      <c r="B98" s="30" t="s">
        <v>366</v>
      </c>
      <c r="C98" s="30" t="s">
        <v>387</v>
      </c>
      <c r="D98" s="30" t="s">
        <v>392</v>
      </c>
      <c r="E98" s="30" t="s">
        <v>397</v>
      </c>
      <c r="F98" s="30" t="s">
        <v>413</v>
      </c>
      <c r="G98" s="31">
        <v>4417.2260000000006</v>
      </c>
      <c r="H98" s="31">
        <v>23.287391320665538</v>
      </c>
      <c r="I98" s="31">
        <v>159.09260867933446</v>
      </c>
      <c r="J98" s="31">
        <v>66.462214829179445</v>
      </c>
      <c r="K98" s="31">
        <v>6156.4211357805052</v>
      </c>
      <c r="L98" s="31">
        <v>0.61749616736076995</v>
      </c>
      <c r="M98" s="31">
        <v>0.3817605134535334</v>
      </c>
      <c r="N98" s="31">
        <v>291.12098487510491</v>
      </c>
      <c r="O98" s="31">
        <v>417.75803024979024</v>
      </c>
      <c r="P98" s="31">
        <v>291.12098487510491</v>
      </c>
      <c r="Q98" s="31">
        <v>0.64400000000000002</v>
      </c>
      <c r="R98" s="31">
        <v>1.3180033116617587</v>
      </c>
      <c r="S98" s="31">
        <v>0.25571643203390571</v>
      </c>
      <c r="T98" s="30">
        <v>0.375</v>
      </c>
      <c r="U98" s="31">
        <v>0.35161009404662036</v>
      </c>
    </row>
    <row r="99" spans="1:21" x14ac:dyDescent="0.25">
      <c r="A99" s="30" t="s">
        <v>131</v>
      </c>
      <c r="B99" s="30" t="s">
        <v>277</v>
      </c>
      <c r="C99" s="30" t="s">
        <v>389</v>
      </c>
      <c r="D99" s="30" t="s">
        <v>389</v>
      </c>
      <c r="E99" s="30" t="s">
        <v>394</v>
      </c>
      <c r="F99" s="30" t="s">
        <v>15</v>
      </c>
      <c r="G99" s="31">
        <v>2015.7335714285716</v>
      </c>
      <c r="H99" s="31">
        <v>16.703047734899123</v>
      </c>
      <c r="I99" s="31">
        <v>148.73695226510088</v>
      </c>
      <c r="J99" s="31">
        <v>44.896921625302681</v>
      </c>
      <c r="K99" s="31">
        <v>4662.0977172040493</v>
      </c>
      <c r="L99" s="31">
        <v>0.66647033551964552</v>
      </c>
      <c r="M99" s="31">
        <v>0.39992931246017288</v>
      </c>
      <c r="N99" s="31">
        <v>349.07273901484558</v>
      </c>
      <c r="O99" s="31">
        <v>301.85452197030889</v>
      </c>
      <c r="P99" s="31">
        <v>349.07273901484547</v>
      </c>
      <c r="Q99" s="31">
        <v>0.86199999999999999</v>
      </c>
      <c r="R99" s="31">
        <v>1.4569371220415475</v>
      </c>
      <c r="S99" s="31">
        <v>0.17615694137047416</v>
      </c>
      <c r="T99" s="30">
        <v>1</v>
      </c>
      <c r="U99" s="31">
        <v>0.35231388274094833</v>
      </c>
    </row>
    <row r="100" spans="1:21" x14ac:dyDescent="0.25">
      <c r="A100" s="30" t="s">
        <v>164</v>
      </c>
      <c r="B100" s="30" t="s">
        <v>310</v>
      </c>
      <c r="C100" s="30" t="s">
        <v>387</v>
      </c>
      <c r="D100" s="30" t="s">
        <v>392</v>
      </c>
      <c r="E100" s="30" t="s">
        <v>394</v>
      </c>
      <c r="F100" s="30" t="s">
        <v>413</v>
      </c>
      <c r="G100" s="31">
        <v>3318.8552605263158</v>
      </c>
      <c r="H100" s="31">
        <v>6.7133648513815176</v>
      </c>
      <c r="I100" s="31">
        <v>76.756635148618486</v>
      </c>
      <c r="J100" s="31">
        <v>57.609506685323353</v>
      </c>
      <c r="K100" s="31">
        <v>1103.0566252109461</v>
      </c>
      <c r="L100" s="31">
        <v>0.37871625354148059</v>
      </c>
      <c r="M100" s="31">
        <v>0.27468759621037309</v>
      </c>
      <c r="N100" s="31">
        <v>50</v>
      </c>
      <c r="O100" s="31">
        <v>900</v>
      </c>
      <c r="P100" s="31">
        <v>50</v>
      </c>
      <c r="Q100" s="31">
        <v>0.64400000000000002</v>
      </c>
      <c r="R100" s="31">
        <v>0.64061348522405837</v>
      </c>
      <c r="S100" s="31">
        <v>0.26578764629823109</v>
      </c>
      <c r="T100" s="30">
        <v>0.375</v>
      </c>
      <c r="U100" s="31">
        <v>0.36545801366006775</v>
      </c>
    </row>
    <row r="101" spans="1:21" x14ac:dyDescent="0.25">
      <c r="A101" s="30" t="s">
        <v>228</v>
      </c>
      <c r="B101" s="30" t="s">
        <v>374</v>
      </c>
      <c r="C101" s="30" t="s">
        <v>387</v>
      </c>
      <c r="D101" s="30" t="s">
        <v>392</v>
      </c>
      <c r="E101" s="30" t="s">
        <v>394</v>
      </c>
      <c r="F101" s="30" t="s">
        <v>413</v>
      </c>
      <c r="G101" s="31">
        <v>9177.1949999999997</v>
      </c>
      <c r="H101" s="31">
        <v>13.214902965079842</v>
      </c>
      <c r="I101" s="31">
        <v>166.01509703492016</v>
      </c>
      <c r="J101" s="31">
        <v>95.797677424872887</v>
      </c>
      <c r="K101" s="31">
        <v>6726.6657134102525</v>
      </c>
      <c r="L101" s="31">
        <v>0.53501421255135417</v>
      </c>
      <c r="M101" s="31">
        <v>0.34854023381458116</v>
      </c>
      <c r="N101" s="31">
        <v>211.47901866803571</v>
      </c>
      <c r="O101" s="31">
        <v>577.04196266392864</v>
      </c>
      <c r="P101" s="31">
        <v>211.47901866803565</v>
      </c>
      <c r="Q101" s="31">
        <v>0.64400000000000002</v>
      </c>
      <c r="R101" s="31">
        <v>1.0840119505002954</v>
      </c>
      <c r="S101" s="31">
        <v>0.28417242123555941</v>
      </c>
      <c r="T101" s="30">
        <v>0.375</v>
      </c>
      <c r="U101" s="31">
        <v>0.39073707919889422</v>
      </c>
    </row>
    <row r="102" spans="1:21" x14ac:dyDescent="0.25">
      <c r="A102" s="30" t="s">
        <v>144</v>
      </c>
      <c r="B102" s="30" t="s">
        <v>290</v>
      </c>
      <c r="C102" s="30" t="s">
        <v>389</v>
      </c>
      <c r="D102" s="30" t="s">
        <v>389</v>
      </c>
      <c r="E102" s="30" t="s">
        <v>394</v>
      </c>
      <c r="F102" s="30" t="s">
        <v>15</v>
      </c>
      <c r="G102" s="31">
        <v>1205.6657692307692</v>
      </c>
      <c r="H102" s="31">
        <v>4.4897564480157639</v>
      </c>
      <c r="I102" s="31">
        <v>73.760243551984232</v>
      </c>
      <c r="J102" s="31">
        <v>34.722698184772007</v>
      </c>
      <c r="K102" s="31">
        <v>1355.4889056600548</v>
      </c>
      <c r="L102" s="31">
        <v>0.53226162592064474</v>
      </c>
      <c r="M102" s="31">
        <v>0.34736993795092946</v>
      </c>
      <c r="N102" s="31">
        <v>264.6245693298153</v>
      </c>
      <c r="O102" s="31">
        <v>470.75086134036945</v>
      </c>
      <c r="P102" s="31">
        <v>264.62456932981519</v>
      </c>
      <c r="Q102" s="31">
        <v>0.86199999999999999</v>
      </c>
      <c r="R102" s="31">
        <v>1.0762031941011199</v>
      </c>
      <c r="S102" s="31">
        <v>0.19546856470303936</v>
      </c>
      <c r="T102" s="30">
        <v>1</v>
      </c>
      <c r="U102" s="31">
        <v>0.39093712940607872</v>
      </c>
    </row>
    <row r="103" spans="1:21" x14ac:dyDescent="0.25">
      <c r="A103" s="30" t="s">
        <v>111</v>
      </c>
      <c r="B103" s="30" t="s">
        <v>257</v>
      </c>
      <c r="C103" s="30" t="s">
        <v>389</v>
      </c>
      <c r="D103" s="30" t="s">
        <v>389</v>
      </c>
      <c r="E103" s="30" t="s">
        <v>394</v>
      </c>
      <c r="F103" s="30" t="s">
        <v>15</v>
      </c>
      <c r="G103" s="31">
        <v>5427.7023076923078</v>
      </c>
      <c r="H103" s="31">
        <v>16.92831289226902</v>
      </c>
      <c r="I103" s="31">
        <v>145.96168710773097</v>
      </c>
      <c r="J103" s="31">
        <v>73.672941489344026</v>
      </c>
      <c r="K103" s="31">
        <v>5325.7245262814959</v>
      </c>
      <c r="L103" s="31">
        <v>0.51964500982826023</v>
      </c>
      <c r="M103" s="31">
        <v>0.34195157847225577</v>
      </c>
      <c r="N103" s="31">
        <v>247.6291794470431</v>
      </c>
      <c r="O103" s="31">
        <v>504.7416411059138</v>
      </c>
      <c r="P103" s="31">
        <v>247.6291794470431</v>
      </c>
      <c r="Q103" s="31">
        <v>0.86199999999999999</v>
      </c>
      <c r="R103" s="31">
        <v>1.0404113753993198</v>
      </c>
      <c r="S103" s="31">
        <v>0.20658445063478739</v>
      </c>
      <c r="T103" s="30">
        <v>1</v>
      </c>
      <c r="U103" s="31">
        <v>0.41316890126957478</v>
      </c>
    </row>
    <row r="104" spans="1:21" x14ac:dyDescent="0.25">
      <c r="A104" s="30" t="s">
        <v>222</v>
      </c>
      <c r="B104" s="30" t="s">
        <v>368</v>
      </c>
      <c r="C104" s="30" t="s">
        <v>389</v>
      </c>
      <c r="D104" s="30" t="s">
        <v>389</v>
      </c>
      <c r="E104" s="30" t="s">
        <v>394</v>
      </c>
      <c r="F104" s="30" t="s">
        <v>15</v>
      </c>
      <c r="G104" s="31">
        <v>2007.05125</v>
      </c>
      <c r="H104" s="31">
        <v>5.0688134005064693</v>
      </c>
      <c r="I104" s="31">
        <v>101.04118659949353</v>
      </c>
      <c r="J104" s="31">
        <v>44.800125557859765</v>
      </c>
      <c r="K104" s="31">
        <v>2519.606596172448</v>
      </c>
      <c r="L104" s="31">
        <v>0.60226960756924064</v>
      </c>
      <c r="M104" s="31">
        <v>0.3758853096408209</v>
      </c>
      <c r="N104" s="31">
        <v>278.30760373273205</v>
      </c>
      <c r="O104" s="31">
        <v>443.38479253453585</v>
      </c>
      <c r="P104" s="31">
        <v>278.30760373273216</v>
      </c>
      <c r="Q104" s="31">
        <v>0.86199999999999999</v>
      </c>
      <c r="R104" s="31">
        <v>1.274807397359548</v>
      </c>
      <c r="S104" s="31">
        <v>0.22447110564922521</v>
      </c>
      <c r="T104" s="30">
        <v>1</v>
      </c>
      <c r="U104" s="31">
        <v>0.44894221129845041</v>
      </c>
    </row>
    <row r="105" spans="1:21" x14ac:dyDescent="0.25">
      <c r="A105" s="30" t="s">
        <v>206</v>
      </c>
      <c r="B105" s="30" t="s">
        <v>352</v>
      </c>
      <c r="C105" s="30" t="s">
        <v>389</v>
      </c>
      <c r="D105" s="30" t="s">
        <v>389</v>
      </c>
      <c r="E105" s="30" t="s">
        <v>394</v>
      </c>
      <c r="F105" s="30" t="s">
        <v>15</v>
      </c>
      <c r="G105" s="31">
        <v>1180.365</v>
      </c>
      <c r="H105" s="31">
        <v>6.9562888956942173</v>
      </c>
      <c r="I105" s="31">
        <v>94.773711104305789</v>
      </c>
      <c r="J105" s="31">
        <v>34.35644044426023</v>
      </c>
      <c r="K105" s="31">
        <v>2075.722361236606</v>
      </c>
      <c r="L105" s="31">
        <v>0.6950234473948993</v>
      </c>
      <c r="M105" s="31">
        <v>0.41003765963420075</v>
      </c>
      <c r="N105" s="31">
        <v>318.74488165579845</v>
      </c>
      <c r="O105" s="31">
        <v>362.51023668840315</v>
      </c>
      <c r="P105" s="31">
        <v>318.74488165579834</v>
      </c>
      <c r="Q105" s="31">
        <v>0.86199999999999999</v>
      </c>
      <c r="R105" s="31">
        <v>1.5379388578578703</v>
      </c>
      <c r="S105" s="31">
        <v>0.22777019724222139</v>
      </c>
      <c r="T105" s="30">
        <v>1</v>
      </c>
      <c r="U105" s="31">
        <v>0.45554039448444278</v>
      </c>
    </row>
    <row r="106" spans="1:21" x14ac:dyDescent="0.25">
      <c r="A106" s="30" t="s">
        <v>123</v>
      </c>
      <c r="B106" s="30" t="s">
        <v>269</v>
      </c>
      <c r="C106" s="30" t="s">
        <v>389</v>
      </c>
      <c r="D106" s="30" t="s">
        <v>389</v>
      </c>
      <c r="E106" s="30" t="s">
        <v>394</v>
      </c>
      <c r="F106" s="30" t="s">
        <v>15</v>
      </c>
      <c r="G106" s="31">
        <v>1417.69</v>
      </c>
      <c r="H106" s="31">
        <v>6.8673066792271671</v>
      </c>
      <c r="I106" s="31">
        <v>99.982693320772825</v>
      </c>
      <c r="J106" s="31">
        <v>37.652224369882852</v>
      </c>
      <c r="K106" s="31">
        <v>2346.8808020189258</v>
      </c>
      <c r="L106" s="31">
        <v>0.7092351736984529</v>
      </c>
      <c r="M106" s="31">
        <v>0.41494300176599208</v>
      </c>
      <c r="N106" s="31">
        <v>311.70629076232302</v>
      </c>
      <c r="O106" s="31">
        <v>376.58741847535396</v>
      </c>
      <c r="P106" s="31">
        <v>311.70629076232302</v>
      </c>
      <c r="Q106" s="31">
        <v>0.86199999999999999</v>
      </c>
      <c r="R106" s="31">
        <v>1.5782558119105046</v>
      </c>
      <c r="S106" s="31">
        <v>0.24570424055968293</v>
      </c>
      <c r="T106" s="30">
        <v>1</v>
      </c>
      <c r="U106" s="31">
        <v>0.49140848111936586</v>
      </c>
    </row>
    <row r="107" spans="1:21" x14ac:dyDescent="0.25">
      <c r="A107" s="30" t="s">
        <v>174</v>
      </c>
      <c r="B107" s="30" t="s">
        <v>320</v>
      </c>
      <c r="C107" s="30" t="s">
        <v>389</v>
      </c>
      <c r="D107" s="30" t="s">
        <v>389</v>
      </c>
      <c r="E107" s="30" t="s">
        <v>394</v>
      </c>
      <c r="F107" s="30" t="s">
        <v>15</v>
      </c>
      <c r="G107" s="31">
        <v>1921.9647619047619</v>
      </c>
      <c r="H107" s="31">
        <v>9.0007881182720322</v>
      </c>
      <c r="I107" s="31">
        <v>101.53921188172798</v>
      </c>
      <c r="J107" s="31">
        <v>43.840218543077107</v>
      </c>
      <c r="K107" s="31">
        <v>2529.5364776820043</v>
      </c>
      <c r="L107" s="31">
        <v>0.67023948966943236</v>
      </c>
      <c r="M107" s="31">
        <v>0.4012834649251909</v>
      </c>
      <c r="N107" s="31">
        <v>284.12173124732431</v>
      </c>
      <c r="O107" s="31">
        <v>431.75653750535139</v>
      </c>
      <c r="P107" s="31">
        <v>284.12173124732431</v>
      </c>
      <c r="Q107" s="31">
        <v>0.86199999999999999</v>
      </c>
      <c r="R107" s="31">
        <v>1.4676297579274677</v>
      </c>
      <c r="S107" s="31">
        <v>0.26127789737156909</v>
      </c>
      <c r="T107" s="30">
        <v>1</v>
      </c>
      <c r="U107" s="31">
        <v>0.52255579474313818</v>
      </c>
    </row>
    <row r="108" spans="1:21" x14ac:dyDescent="0.25">
      <c r="A108" s="30" t="s">
        <v>161</v>
      </c>
      <c r="B108" s="30" t="s">
        <v>307</v>
      </c>
      <c r="C108" s="30" t="s">
        <v>389</v>
      </c>
      <c r="D108" s="30" t="s">
        <v>389</v>
      </c>
      <c r="E108" s="30" t="s">
        <v>394</v>
      </c>
      <c r="F108" s="30" t="s">
        <v>15</v>
      </c>
      <c r="G108" s="31">
        <v>1175.2237931034481</v>
      </c>
      <c r="H108" s="31">
        <v>3.0304202145724806</v>
      </c>
      <c r="I108" s="31">
        <v>81.049579785427511</v>
      </c>
      <c r="J108" s="31">
        <v>34.281537204498989</v>
      </c>
      <c r="K108" s="31">
        <v>1603.2803917196941</v>
      </c>
      <c r="L108" s="31">
        <v>0.73740391300304808</v>
      </c>
      <c r="M108" s="31">
        <v>0.42442860148073952</v>
      </c>
      <c r="N108" s="31">
        <v>288.51502194547641</v>
      </c>
      <c r="O108" s="31">
        <v>422.96995610904708</v>
      </c>
      <c r="P108" s="31">
        <v>288.51502194547652</v>
      </c>
      <c r="Q108" s="31">
        <v>0.86199999999999999</v>
      </c>
      <c r="R108" s="31">
        <v>1.6581671290866613</v>
      </c>
      <c r="S108" s="31">
        <v>0.29283671515614978</v>
      </c>
      <c r="T108" s="30">
        <v>1</v>
      </c>
      <c r="U108" s="31">
        <v>0.58567343031229957</v>
      </c>
    </row>
    <row r="109" spans="1:21" x14ac:dyDescent="0.25">
      <c r="A109" s="30" t="s">
        <v>96</v>
      </c>
      <c r="B109" s="30" t="s">
        <v>242</v>
      </c>
      <c r="C109" s="30" t="s">
        <v>388</v>
      </c>
      <c r="D109" s="30" t="s">
        <v>388</v>
      </c>
      <c r="E109" s="30" t="s">
        <v>394</v>
      </c>
      <c r="F109" s="30" t="s">
        <v>15</v>
      </c>
      <c r="G109" s="31">
        <v>11413.461666666668</v>
      </c>
      <c r="H109" s="31">
        <v>23.158340074370173</v>
      </c>
      <c r="I109" s="31">
        <v>180.06165992562984</v>
      </c>
      <c r="J109" s="31">
        <v>106.83380395112152</v>
      </c>
      <c r="K109" s="31">
        <v>7823.2104089415843</v>
      </c>
      <c r="L109" s="31">
        <v>0.57605432505054344</v>
      </c>
      <c r="M109" s="31">
        <v>0.3655041047091252</v>
      </c>
      <c r="N109" s="31">
        <v>203.34105551607524</v>
      </c>
      <c r="O109" s="31">
        <v>593.31788896784951</v>
      </c>
      <c r="P109" s="31">
        <v>203.34105551607524</v>
      </c>
      <c r="Q109" s="31">
        <v>0.86199999999999999</v>
      </c>
      <c r="R109" s="31">
        <v>1.2004378015618253</v>
      </c>
      <c r="S109" s="31">
        <v>0.29698357200101899</v>
      </c>
      <c r="T109" s="30">
        <v>1</v>
      </c>
      <c r="U109" s="31">
        <v>0.59396714400203798</v>
      </c>
    </row>
    <row r="110" spans="1:21" x14ac:dyDescent="0.25">
      <c r="A110" s="30" t="s">
        <v>226</v>
      </c>
      <c r="B110" s="30" t="s">
        <v>372</v>
      </c>
      <c r="C110" s="30" t="s">
        <v>388</v>
      </c>
      <c r="D110" s="30" t="s">
        <v>388</v>
      </c>
      <c r="E110" s="30" t="s">
        <v>394</v>
      </c>
      <c r="F110" s="30" t="s">
        <v>15</v>
      </c>
      <c r="G110" s="31">
        <v>3340.7573333333335</v>
      </c>
      <c r="H110" s="31">
        <v>10.378675487161779</v>
      </c>
      <c r="I110" s="31">
        <v>83.341324512838213</v>
      </c>
      <c r="J110" s="31">
        <v>57.799284886002987</v>
      </c>
      <c r="K110" s="31">
        <v>1476.3116249610266</v>
      </c>
      <c r="L110" s="31">
        <v>0.52268865169137357</v>
      </c>
      <c r="M110" s="31">
        <v>0.34326692532369041</v>
      </c>
      <c r="N110" s="31">
        <v>153.23754317643844</v>
      </c>
      <c r="O110" s="31">
        <v>693.52491364712307</v>
      </c>
      <c r="P110" s="31">
        <v>153.23754317643849</v>
      </c>
      <c r="Q110" s="31">
        <v>0.86199999999999999</v>
      </c>
      <c r="R110" s="31">
        <v>1.0490458204010598</v>
      </c>
      <c r="S110" s="31">
        <v>0.30607366258326629</v>
      </c>
      <c r="T110" s="30">
        <v>1</v>
      </c>
      <c r="U110" s="31">
        <v>0.61214732516653259</v>
      </c>
    </row>
    <row r="111" spans="1:21" x14ac:dyDescent="0.25">
      <c r="A111" s="30" t="s">
        <v>238</v>
      </c>
      <c r="B111" s="30" t="s">
        <v>384</v>
      </c>
      <c r="C111" s="30" t="s">
        <v>389</v>
      </c>
      <c r="D111" s="30" t="s">
        <v>389</v>
      </c>
      <c r="E111" s="30" t="s">
        <v>394</v>
      </c>
      <c r="F111" s="30" t="s">
        <v>15</v>
      </c>
      <c r="G111" s="31">
        <v>2113.1093333333333</v>
      </c>
      <c r="H111" s="31">
        <v>7.9535240699977168</v>
      </c>
      <c r="I111" s="31">
        <v>119.63647593000229</v>
      </c>
      <c r="J111" s="31">
        <v>45.968568971997961</v>
      </c>
      <c r="K111" s="31">
        <v>3386.40826202175</v>
      </c>
      <c r="L111" s="31">
        <v>0.81562259160453632</v>
      </c>
      <c r="M111" s="31">
        <v>0.44922474272791402</v>
      </c>
      <c r="N111" s="31">
        <v>307.88230088416532</v>
      </c>
      <c r="O111" s="31">
        <v>384.23539823166942</v>
      </c>
      <c r="P111" s="31">
        <v>307.8823008841652</v>
      </c>
      <c r="Q111" s="31">
        <v>0.86199999999999999</v>
      </c>
      <c r="R111" s="31">
        <v>1.880064089658259</v>
      </c>
      <c r="S111" s="31">
        <v>0.31023032276270751</v>
      </c>
      <c r="T111" s="30">
        <v>1</v>
      </c>
      <c r="U111" s="31">
        <v>0.62046064552541502</v>
      </c>
    </row>
    <row r="112" spans="1:21" x14ac:dyDescent="0.25">
      <c r="A112" s="30" t="s">
        <v>207</v>
      </c>
      <c r="B112" s="30" t="s">
        <v>353</v>
      </c>
      <c r="C112" s="30" t="s">
        <v>389</v>
      </c>
      <c r="D112" s="30" t="s">
        <v>389</v>
      </c>
      <c r="E112" s="30" t="s">
        <v>394</v>
      </c>
      <c r="F112" s="30" t="s">
        <v>15</v>
      </c>
      <c r="G112" s="31">
        <v>2114.7807142857141</v>
      </c>
      <c r="H112" s="31">
        <v>13.576681604008034</v>
      </c>
      <c r="I112" s="31">
        <v>132.85331839599198</v>
      </c>
      <c r="J112" s="31">
        <v>45.986744984676989</v>
      </c>
      <c r="K112" s="31">
        <v>3994.7109591588651</v>
      </c>
      <c r="L112" s="31">
        <v>0.89862294718449554</v>
      </c>
      <c r="M112" s="31">
        <v>0.47330247878710241</v>
      </c>
      <c r="N112" s="31">
        <v>326.92662275997634</v>
      </c>
      <c r="O112" s="31">
        <v>346.14675448004732</v>
      </c>
      <c r="P112" s="31">
        <v>326.92662275997634</v>
      </c>
      <c r="Q112" s="31">
        <v>0.86199999999999999</v>
      </c>
      <c r="R112" s="31">
        <v>2.1155260913035336</v>
      </c>
      <c r="S112" s="31">
        <v>0.32428487861495692</v>
      </c>
      <c r="T112" s="30">
        <v>1</v>
      </c>
      <c r="U112" s="31">
        <v>0.64856975722991383</v>
      </c>
    </row>
    <row r="113" spans="1:21" x14ac:dyDescent="0.25">
      <c r="A113" s="30" t="s">
        <v>114</v>
      </c>
      <c r="B113" s="30" t="s">
        <v>260</v>
      </c>
      <c r="C113" s="30" t="s">
        <v>389</v>
      </c>
      <c r="D113" s="30" t="s">
        <v>389</v>
      </c>
      <c r="E113" s="30" t="s">
        <v>394</v>
      </c>
      <c r="F113" s="30" t="s">
        <v>15</v>
      </c>
      <c r="G113" s="31">
        <v>656.36631578947367</v>
      </c>
      <c r="H113" s="31">
        <v>3.0388532629570686</v>
      </c>
      <c r="I113" s="31">
        <v>68.741146737042939</v>
      </c>
      <c r="J113" s="31">
        <v>25.61964706605994</v>
      </c>
      <c r="K113" s="31">
        <v>1104.7576025298042</v>
      </c>
      <c r="L113" s="31">
        <v>0.87926048694249048</v>
      </c>
      <c r="M113" s="31">
        <v>0.4678757910634439</v>
      </c>
      <c r="N113" s="31">
        <v>313.65129706038107</v>
      </c>
      <c r="O113" s="31">
        <v>372.69740587923786</v>
      </c>
      <c r="P113" s="31">
        <v>313.65129706038107</v>
      </c>
      <c r="Q113" s="31">
        <v>0.86199999999999999</v>
      </c>
      <c r="R113" s="31">
        <v>2.0605971260779872</v>
      </c>
      <c r="S113" s="31">
        <v>0.33883275060717238</v>
      </c>
      <c r="T113" s="30">
        <v>1</v>
      </c>
      <c r="U113" s="31">
        <v>0.67766550121434477</v>
      </c>
    </row>
    <row r="114" spans="1:21" x14ac:dyDescent="0.25">
      <c r="A114" s="30" t="s">
        <v>223</v>
      </c>
      <c r="B114" s="30" t="s">
        <v>369</v>
      </c>
      <c r="C114" s="30" t="s">
        <v>388</v>
      </c>
      <c r="D114" s="30" t="s">
        <v>388</v>
      </c>
      <c r="E114" s="30" t="s">
        <v>400</v>
      </c>
      <c r="F114" s="30" t="s">
        <v>15</v>
      </c>
      <c r="G114" s="31">
        <v>22506.687999999998</v>
      </c>
      <c r="H114" s="31">
        <v>48.722471416139058</v>
      </c>
      <c r="I114" s="31">
        <v>467.86752858386097</v>
      </c>
      <c r="J114" s="31">
        <v>150.02229167693713</v>
      </c>
      <c r="K114" s="31">
        <v>47683.870839375712</v>
      </c>
      <c r="L114" s="31">
        <v>0.98713352985972747</v>
      </c>
      <c r="M114" s="31">
        <v>0.49676255522164614</v>
      </c>
      <c r="N114" s="31">
        <v>339.67439231033637</v>
      </c>
      <c r="O114" s="31">
        <v>320.6512153793272</v>
      </c>
      <c r="P114" s="31">
        <v>339.67439231033649</v>
      </c>
      <c r="Q114" s="31">
        <v>0.86199999999999999</v>
      </c>
      <c r="R114" s="31">
        <v>2.366619942864475</v>
      </c>
      <c r="S114" s="31">
        <v>0.34791136864386984</v>
      </c>
      <c r="T114" s="30">
        <v>1</v>
      </c>
      <c r="U114" s="31">
        <v>0.69582273728773969</v>
      </c>
    </row>
    <row r="115" spans="1:21" x14ac:dyDescent="0.25">
      <c r="A115" s="30" t="s">
        <v>107</v>
      </c>
      <c r="B115" s="30" t="s">
        <v>253</v>
      </c>
      <c r="C115" s="30" t="s">
        <v>389</v>
      </c>
      <c r="D115" s="30" t="s">
        <v>389</v>
      </c>
      <c r="E115" s="30" t="s">
        <v>397</v>
      </c>
      <c r="F115" s="30" t="s">
        <v>15</v>
      </c>
      <c r="G115" s="31">
        <v>3180.3583333333336</v>
      </c>
      <c r="H115" s="31">
        <v>17.424715760848681</v>
      </c>
      <c r="I115" s="31">
        <v>79.005284239151322</v>
      </c>
      <c r="J115" s="31">
        <v>56.394665823403315</v>
      </c>
      <c r="K115" s="31">
        <v>1275.1182696165977</v>
      </c>
      <c r="L115" s="31">
        <v>0.56591604109624682</v>
      </c>
      <c r="M115" s="31">
        <v>0.36139615805970504</v>
      </c>
      <c r="N115" s="31">
        <v>143.09560830959737</v>
      </c>
      <c r="O115" s="31">
        <v>713.80878338080527</v>
      </c>
      <c r="P115" s="31">
        <v>143.09560830959737</v>
      </c>
      <c r="Q115" s="31">
        <v>0.86199999999999999</v>
      </c>
      <c r="R115" s="31">
        <v>1.1716767123297782</v>
      </c>
      <c r="S115" s="31">
        <v>0.3604259893085201</v>
      </c>
      <c r="T115" s="30">
        <v>1</v>
      </c>
      <c r="U115" s="31">
        <v>0.7208519786170402</v>
      </c>
    </row>
    <row r="116" spans="1:21" x14ac:dyDescent="0.25">
      <c r="A116" s="30" t="s">
        <v>233</v>
      </c>
      <c r="B116" s="30" t="s">
        <v>379</v>
      </c>
      <c r="C116" s="30" t="s">
        <v>389</v>
      </c>
      <c r="D116" s="30" t="s">
        <v>389</v>
      </c>
      <c r="E116" s="30" t="s">
        <v>394</v>
      </c>
      <c r="F116" s="30" t="s">
        <v>15</v>
      </c>
      <c r="G116" s="31">
        <v>2006.5474999999999</v>
      </c>
      <c r="H116" s="31">
        <v>9.8346436152277903</v>
      </c>
      <c r="I116" s="31">
        <v>102.35535638477221</v>
      </c>
      <c r="J116" s="31">
        <v>44.794503010972228</v>
      </c>
      <c r="K116" s="31">
        <v>2578.4098197668141</v>
      </c>
      <c r="L116" s="31">
        <v>0.8205549588598825</v>
      </c>
      <c r="M116" s="31">
        <v>0.45071693928633322</v>
      </c>
      <c r="N116" s="31">
        <v>281.18144182615305</v>
      </c>
      <c r="O116" s="31">
        <v>437.6371163476939</v>
      </c>
      <c r="P116" s="31">
        <v>281.18144182615305</v>
      </c>
      <c r="Q116" s="31">
        <v>0.86199999999999999</v>
      </c>
      <c r="R116" s="31">
        <v>1.8940566208790992</v>
      </c>
      <c r="S116" s="31">
        <v>0.36225106820904934</v>
      </c>
      <c r="T116" s="30">
        <v>1</v>
      </c>
      <c r="U116" s="31">
        <v>0.72450213641809869</v>
      </c>
    </row>
    <row r="117" spans="1:21" x14ac:dyDescent="0.25">
      <c r="A117" s="30" t="s">
        <v>180</v>
      </c>
      <c r="B117" s="30" t="s">
        <v>326</v>
      </c>
      <c r="C117" s="30" t="s">
        <v>389</v>
      </c>
      <c r="D117" s="30" t="s">
        <v>389</v>
      </c>
      <c r="E117" s="30" t="s">
        <v>394</v>
      </c>
      <c r="F117" s="30" t="s">
        <v>15</v>
      </c>
      <c r="G117" s="31">
        <v>1783.7030434782607</v>
      </c>
      <c r="H117" s="31">
        <v>11.601675497236901</v>
      </c>
      <c r="I117" s="31">
        <v>93.798324502763109</v>
      </c>
      <c r="J117" s="31">
        <v>42.233908692876874</v>
      </c>
      <c r="K117" s="31">
        <v>2177.7668291162718</v>
      </c>
      <c r="L117" s="31">
        <v>0.80857353727975201</v>
      </c>
      <c r="M117" s="31">
        <v>0.44707805384342575</v>
      </c>
      <c r="N117" s="31">
        <v>274.86853354383345</v>
      </c>
      <c r="O117" s="31">
        <v>450.2629329123331</v>
      </c>
      <c r="P117" s="31">
        <v>274.86853354383345</v>
      </c>
      <c r="Q117" s="31">
        <v>0.86199999999999999</v>
      </c>
      <c r="R117" s="31">
        <v>1.8600667724248283</v>
      </c>
      <c r="S117" s="31">
        <v>0.36585771927225308</v>
      </c>
      <c r="T117" s="30">
        <v>1</v>
      </c>
      <c r="U117" s="31">
        <v>0.73171543854450616</v>
      </c>
    </row>
    <row r="118" spans="1:21" x14ac:dyDescent="0.25">
      <c r="A118" s="30" t="s">
        <v>157</v>
      </c>
      <c r="B118" s="30" t="s">
        <v>303</v>
      </c>
      <c r="C118" s="30" t="s">
        <v>388</v>
      </c>
      <c r="D118" s="30" t="s">
        <v>388</v>
      </c>
      <c r="E118" s="30" t="s">
        <v>401</v>
      </c>
      <c r="F118" s="30" t="s">
        <v>15</v>
      </c>
      <c r="G118" s="31">
        <v>2155.4375</v>
      </c>
      <c r="H118" s="31">
        <v>13.160524234085095</v>
      </c>
      <c r="I118" s="31">
        <v>75.759475765914914</v>
      </c>
      <c r="J118" s="31">
        <v>46.426689522299561</v>
      </c>
      <c r="K118" s="31">
        <v>1361.8241597563097</v>
      </c>
      <c r="L118" s="31">
        <v>0.65623875626073735</v>
      </c>
      <c r="M118" s="31">
        <v>0.39622231624522336</v>
      </c>
      <c r="N118" s="31">
        <v>193.59153391088088</v>
      </c>
      <c r="O118" s="31">
        <v>612.81693217823818</v>
      </c>
      <c r="P118" s="31">
        <v>193.59153391088094</v>
      </c>
      <c r="Q118" s="31">
        <v>0.86199999999999999</v>
      </c>
      <c r="R118" s="31">
        <v>1.4279113652786874</v>
      </c>
      <c r="S118" s="31">
        <v>0.37001977384950274</v>
      </c>
      <c r="T118" s="30">
        <v>1</v>
      </c>
      <c r="U118" s="31">
        <v>0.74003954769900548</v>
      </c>
    </row>
    <row r="119" spans="1:21" x14ac:dyDescent="0.25">
      <c r="A119" s="30" t="s">
        <v>212</v>
      </c>
      <c r="B119" s="30" t="s">
        <v>358</v>
      </c>
      <c r="C119" s="30" t="s">
        <v>389</v>
      </c>
      <c r="D119" s="30" t="s">
        <v>389</v>
      </c>
      <c r="E119" s="30" t="s">
        <v>394</v>
      </c>
      <c r="F119" s="30" t="s">
        <v>15</v>
      </c>
      <c r="G119" s="31">
        <v>1824.0887999999998</v>
      </c>
      <c r="H119" s="31">
        <v>5.4642938857834888</v>
      </c>
      <c r="I119" s="31">
        <v>133.8557061142165</v>
      </c>
      <c r="J119" s="31">
        <v>42.709352605723254</v>
      </c>
      <c r="K119" s="31">
        <v>3892.8017507201389</v>
      </c>
      <c r="L119" s="31">
        <v>1.0567790481767625</v>
      </c>
      <c r="M119" s="31">
        <v>0.51380290416393892</v>
      </c>
      <c r="N119" s="31">
        <v>340.4649534728083</v>
      </c>
      <c r="O119" s="31">
        <v>319.07009305438339</v>
      </c>
      <c r="P119" s="31">
        <v>340.4649534728083</v>
      </c>
      <c r="Q119" s="31">
        <v>0.86199999999999999</v>
      </c>
      <c r="R119" s="31">
        <v>2.5641958813525179</v>
      </c>
      <c r="S119" s="31">
        <v>0.38673480249008996</v>
      </c>
      <c r="T119" s="30">
        <v>1</v>
      </c>
      <c r="U119" s="31">
        <v>0.77346960498017991</v>
      </c>
    </row>
    <row r="120" spans="1:21" x14ac:dyDescent="0.25">
      <c r="A120" s="30" t="s">
        <v>178</v>
      </c>
      <c r="B120" s="30" t="s">
        <v>324</v>
      </c>
      <c r="C120" s="30" t="s">
        <v>388</v>
      </c>
      <c r="D120" s="30" t="s">
        <v>388</v>
      </c>
      <c r="E120" s="30" t="s">
        <v>394</v>
      </c>
      <c r="F120" s="30" t="s">
        <v>15</v>
      </c>
      <c r="G120" s="31">
        <v>2529.1458823529406</v>
      </c>
      <c r="H120" s="31">
        <v>16.999105706641139</v>
      </c>
      <c r="I120" s="31">
        <v>114.58089429335888</v>
      </c>
      <c r="J120" s="31">
        <v>50.290614257065307</v>
      </c>
      <c r="K120" s="31">
        <v>3233.1976737839473</v>
      </c>
      <c r="L120" s="31">
        <v>0.87846615504871772</v>
      </c>
      <c r="M120" s="31">
        <v>0.46765077597362131</v>
      </c>
      <c r="N120" s="31">
        <v>280.54537553046418</v>
      </c>
      <c r="O120" s="31">
        <v>438.90924893907169</v>
      </c>
      <c r="P120" s="31">
        <v>280.54537553046418</v>
      </c>
      <c r="Q120" s="31">
        <v>0.86199999999999999</v>
      </c>
      <c r="R120" s="31">
        <v>2.0583437022658657</v>
      </c>
      <c r="S120" s="31">
        <v>0.40439845767762617</v>
      </c>
      <c r="T120" s="30">
        <v>1</v>
      </c>
      <c r="U120" s="31">
        <v>0.80879691535525233</v>
      </c>
    </row>
    <row r="121" spans="1:21" x14ac:dyDescent="0.25">
      <c r="A121" s="30" t="s">
        <v>227</v>
      </c>
      <c r="B121" s="30" t="s">
        <v>373</v>
      </c>
      <c r="C121" s="30" t="s">
        <v>388</v>
      </c>
      <c r="D121" s="30" t="s">
        <v>388</v>
      </c>
      <c r="E121" s="30" t="s">
        <v>394</v>
      </c>
      <c r="F121" s="30" t="s">
        <v>15</v>
      </c>
      <c r="G121" s="31">
        <v>2210.672222222222</v>
      </c>
      <c r="H121" s="31">
        <v>6.242786077779229</v>
      </c>
      <c r="I121" s="31">
        <v>66.457213922220774</v>
      </c>
      <c r="J121" s="31">
        <v>47.017786232682433</v>
      </c>
      <c r="K121" s="31">
        <v>913.99885559240147</v>
      </c>
      <c r="L121" s="31">
        <v>0.62165436089402459</v>
      </c>
      <c r="M121" s="31">
        <v>0.38334578309973771</v>
      </c>
      <c r="N121" s="31">
        <v>146.25521100154435</v>
      </c>
      <c r="O121" s="31">
        <v>707.48957799691129</v>
      </c>
      <c r="P121" s="31">
        <v>146.25521100154435</v>
      </c>
      <c r="Q121" s="31">
        <v>0.86199999999999999</v>
      </c>
      <c r="R121" s="31">
        <v>1.3297996053731194</v>
      </c>
      <c r="S121" s="31">
        <v>0.41272767339759936</v>
      </c>
      <c r="T121" s="30">
        <v>1</v>
      </c>
      <c r="U121" s="31">
        <v>0.82545534679519872</v>
      </c>
    </row>
    <row r="122" spans="1:21" x14ac:dyDescent="0.25">
      <c r="A122" s="30" t="s">
        <v>199</v>
      </c>
      <c r="B122" s="30" t="s">
        <v>345</v>
      </c>
      <c r="C122" s="30" t="s">
        <v>388</v>
      </c>
      <c r="D122" s="30" t="s">
        <v>388</v>
      </c>
      <c r="E122" s="30" t="s">
        <v>394</v>
      </c>
      <c r="F122" s="30" t="s">
        <v>15</v>
      </c>
      <c r="G122" s="31">
        <v>9960.767777777779</v>
      </c>
      <c r="H122" s="31">
        <v>17.483501932469217</v>
      </c>
      <c r="I122" s="31">
        <v>143.82649806753079</v>
      </c>
      <c r="J122" s="31">
        <v>99.803646114647435</v>
      </c>
      <c r="K122" s="31">
        <v>4393.6411372630864</v>
      </c>
      <c r="L122" s="31">
        <v>0.67630517530542322</v>
      </c>
      <c r="M122" s="31">
        <v>0.40344991190652402</v>
      </c>
      <c r="N122" s="31">
        <v>153.04152066684307</v>
      </c>
      <c r="O122" s="31">
        <v>693.9169586663138</v>
      </c>
      <c r="P122" s="31">
        <v>153.04152066684313</v>
      </c>
      <c r="Q122" s="31">
        <v>0.86199999999999999</v>
      </c>
      <c r="R122" s="31">
        <v>1.4848373767529737</v>
      </c>
      <c r="S122" s="31">
        <v>0.4563166600869567</v>
      </c>
      <c r="T122" s="30">
        <v>1</v>
      </c>
      <c r="U122" s="31">
        <v>0.91263332017391341</v>
      </c>
    </row>
    <row r="123" spans="1:21" x14ac:dyDescent="0.25">
      <c r="A123" s="30" t="s">
        <v>118</v>
      </c>
      <c r="B123" s="30" t="s">
        <v>264</v>
      </c>
      <c r="C123" s="30" t="s">
        <v>388</v>
      </c>
      <c r="D123" s="30" t="s">
        <v>388</v>
      </c>
      <c r="E123" s="30" t="s">
        <v>394</v>
      </c>
      <c r="F123" s="30" t="s">
        <v>15</v>
      </c>
      <c r="G123" s="31">
        <v>3519.5967142857144</v>
      </c>
      <c r="H123" s="31">
        <v>14.769568587033088</v>
      </c>
      <c r="I123" s="31">
        <v>109.69843141296691</v>
      </c>
      <c r="J123" s="31">
        <v>59.326189109749116</v>
      </c>
      <c r="K123" s="31">
        <v>2988.3931727628033</v>
      </c>
      <c r="L123" s="31">
        <v>0.86248519620040176</v>
      </c>
      <c r="M123" s="31">
        <v>0.46308298071841375</v>
      </c>
      <c r="N123" s="31">
        <v>229.59417766689936</v>
      </c>
      <c r="O123" s="31">
        <v>540.81164466620135</v>
      </c>
      <c r="P123" s="31">
        <v>229.5941776668993</v>
      </c>
      <c r="Q123" s="31">
        <v>0.86199999999999999</v>
      </c>
      <c r="R123" s="31">
        <v>2.0130076487954658</v>
      </c>
      <c r="S123" s="31">
        <v>0.48070681231970674</v>
      </c>
      <c r="T123" s="30">
        <v>1</v>
      </c>
      <c r="U123" s="31">
        <v>0.96141362463941349</v>
      </c>
    </row>
    <row r="124" spans="1:21" x14ac:dyDescent="0.25">
      <c r="A124" s="30" t="s">
        <v>115</v>
      </c>
      <c r="B124" s="30" t="s">
        <v>261</v>
      </c>
      <c r="C124" s="30" t="s">
        <v>389</v>
      </c>
      <c r="D124" s="30" t="s">
        <v>389</v>
      </c>
      <c r="E124" s="30" t="s">
        <v>394</v>
      </c>
      <c r="F124" s="30" t="s">
        <v>15</v>
      </c>
      <c r="G124" s="31">
        <v>803.98200000000008</v>
      </c>
      <c r="H124" s="31">
        <v>5.6305760258385007</v>
      </c>
      <c r="I124" s="31">
        <v>75.649423974161493</v>
      </c>
      <c r="J124" s="31">
        <v>28.354576350211971</v>
      </c>
      <c r="K124" s="31">
        <v>1341.0253679249179</v>
      </c>
      <c r="L124" s="31">
        <v>1.1217574077868351</v>
      </c>
      <c r="M124" s="31">
        <v>0.52869258458577462</v>
      </c>
      <c r="N124" s="31">
        <v>312.59225212410973</v>
      </c>
      <c r="O124" s="31">
        <v>374.81549575178053</v>
      </c>
      <c r="P124" s="31">
        <v>312.59225212410973</v>
      </c>
      <c r="Q124" s="31">
        <v>0.86199999999999999</v>
      </c>
      <c r="R124" s="31">
        <v>2.748531653295986</v>
      </c>
      <c r="S124" s="31">
        <v>0.48167743907416061</v>
      </c>
      <c r="T124" s="30">
        <v>1</v>
      </c>
      <c r="U124" s="31">
        <v>0.96335487814832121</v>
      </c>
    </row>
    <row r="125" spans="1:21" x14ac:dyDescent="0.25">
      <c r="A125" s="30" t="s">
        <v>105</v>
      </c>
      <c r="B125" s="30" t="s">
        <v>251</v>
      </c>
      <c r="C125" s="30" t="s">
        <v>389</v>
      </c>
      <c r="D125" s="30" t="s">
        <v>389</v>
      </c>
      <c r="E125" s="30" t="s">
        <v>397</v>
      </c>
      <c r="F125" s="30" t="s">
        <v>15</v>
      </c>
      <c r="G125" s="31">
        <v>3595.0722222222225</v>
      </c>
      <c r="H125" s="31">
        <v>15.556001262217567</v>
      </c>
      <c r="I125" s="31">
        <v>69.023998737782435</v>
      </c>
      <c r="J125" s="31">
        <v>59.958921122900655</v>
      </c>
      <c r="K125" s="31">
        <v>543.53227368366902</v>
      </c>
      <c r="L125" s="31">
        <v>0.58188082579029587</v>
      </c>
      <c r="M125" s="31">
        <v>0.3678411270328108</v>
      </c>
      <c r="N125" s="31">
        <v>50</v>
      </c>
      <c r="O125" s="31">
        <v>900</v>
      </c>
      <c r="P125" s="31">
        <v>50</v>
      </c>
      <c r="Q125" s="31">
        <v>0.86199999999999999</v>
      </c>
      <c r="R125" s="31">
        <v>1.2169668816745982</v>
      </c>
      <c r="S125" s="31">
        <v>0.52277481393766911</v>
      </c>
      <c r="T125" s="30">
        <v>1</v>
      </c>
      <c r="U125" s="31">
        <v>1.0455496278753382</v>
      </c>
    </row>
    <row r="126" spans="1:21" x14ac:dyDescent="0.25">
      <c r="A126" s="30" t="s">
        <v>106</v>
      </c>
      <c r="B126" s="30" t="s">
        <v>252</v>
      </c>
      <c r="C126" s="30" t="s">
        <v>389</v>
      </c>
      <c r="D126" s="30" t="s">
        <v>389</v>
      </c>
      <c r="E126" s="30" t="s">
        <v>397</v>
      </c>
      <c r="F126" s="30" t="s">
        <v>15</v>
      </c>
      <c r="G126" s="31">
        <v>4628.2759999999998</v>
      </c>
      <c r="H126" s="31">
        <v>18.793296619959772</v>
      </c>
      <c r="I126" s="31">
        <v>85.406703380040227</v>
      </c>
      <c r="J126" s="31">
        <v>68.031433911097295</v>
      </c>
      <c r="K126" s="31">
        <v>1182.0644965638976</v>
      </c>
      <c r="L126" s="31">
        <v>0.59953024061618743</v>
      </c>
      <c r="M126" s="31">
        <v>0.37481644634941708</v>
      </c>
      <c r="N126" s="31">
        <v>50</v>
      </c>
      <c r="O126" s="31">
        <v>900</v>
      </c>
      <c r="P126" s="31">
        <v>50</v>
      </c>
      <c r="Q126" s="31">
        <v>0.86199999999999999</v>
      </c>
      <c r="R126" s="31">
        <v>1.267036143592021</v>
      </c>
      <c r="S126" s="31">
        <v>0.54690971134934652</v>
      </c>
      <c r="T126" s="30">
        <v>1</v>
      </c>
      <c r="U126" s="31">
        <v>1.093819422698693</v>
      </c>
    </row>
    <row r="127" spans="1:21" x14ac:dyDescent="0.25">
      <c r="A127" s="30" t="s">
        <v>204</v>
      </c>
      <c r="B127" s="30" t="s">
        <v>350</v>
      </c>
      <c r="C127" s="30" t="s">
        <v>389</v>
      </c>
      <c r="D127" s="30" t="s">
        <v>389</v>
      </c>
      <c r="E127" s="30" t="s">
        <v>394</v>
      </c>
      <c r="F127" s="30" t="s">
        <v>15</v>
      </c>
      <c r="G127" s="31">
        <v>3518.8685714285721</v>
      </c>
      <c r="H127" s="31">
        <v>9.7526588883979528</v>
      </c>
      <c r="I127" s="31">
        <v>91.747341111602054</v>
      </c>
      <c r="J127" s="31">
        <v>59.320052018087203</v>
      </c>
      <c r="K127" s="31">
        <v>1923.5884758328527</v>
      </c>
      <c r="L127" s="31">
        <v>0.87724742728457672</v>
      </c>
      <c r="M127" s="31">
        <v>0.46730516954470303</v>
      </c>
      <c r="N127" s="31">
        <v>176.72059321081625</v>
      </c>
      <c r="O127" s="31">
        <v>646.55881357836745</v>
      </c>
      <c r="P127" s="31">
        <v>176.7205932108163</v>
      </c>
      <c r="Q127" s="31">
        <v>0.86199999999999999</v>
      </c>
      <c r="R127" s="31">
        <v>2.0548863185378061</v>
      </c>
      <c r="S127" s="31">
        <v>0.62322330115363012</v>
      </c>
      <c r="T127" s="30">
        <v>1</v>
      </c>
      <c r="U127" s="31">
        <v>1.2464466023072602</v>
      </c>
    </row>
    <row r="128" spans="1:21" x14ac:dyDescent="0.25">
      <c r="A128" s="30" t="s">
        <v>156</v>
      </c>
      <c r="B128" s="30" t="s">
        <v>302</v>
      </c>
      <c r="C128" s="30" t="s">
        <v>388</v>
      </c>
      <c r="D128" s="30" t="s">
        <v>388</v>
      </c>
      <c r="E128" s="30" t="s">
        <v>401</v>
      </c>
      <c r="F128" s="30" t="s">
        <v>15</v>
      </c>
      <c r="G128" s="31">
        <v>2923.1783333333333</v>
      </c>
      <c r="H128" s="31">
        <v>9.790260286482761</v>
      </c>
      <c r="I128" s="31">
        <v>83.969739713517242</v>
      </c>
      <c r="J128" s="31">
        <v>54.066425194692997</v>
      </c>
      <c r="K128" s="31">
        <v>1616.7653175053881</v>
      </c>
      <c r="L128" s="31">
        <v>0.93711454460220289</v>
      </c>
      <c r="M128" s="31">
        <v>0.48376826616344698</v>
      </c>
      <c r="N128" s="31">
        <v>178.06006438061212</v>
      </c>
      <c r="O128" s="31">
        <v>643.87987123877576</v>
      </c>
      <c r="P128" s="31">
        <v>178.06006438061212</v>
      </c>
      <c r="Q128" s="31">
        <v>0.86199999999999999</v>
      </c>
      <c r="R128" s="31">
        <v>2.2247221123466749</v>
      </c>
      <c r="S128" s="31">
        <v>0.65795361283443887</v>
      </c>
      <c r="T128" s="30">
        <v>1</v>
      </c>
      <c r="U128" s="31">
        <v>1.3159072256688777</v>
      </c>
    </row>
    <row r="129" spans="1:21" x14ac:dyDescent="0.25">
      <c r="A129" s="30" t="s">
        <v>124</v>
      </c>
      <c r="B129" s="30" t="s">
        <v>270</v>
      </c>
      <c r="C129" s="30" t="s">
        <v>388</v>
      </c>
      <c r="D129" s="30" t="s">
        <v>388</v>
      </c>
      <c r="E129" s="30" t="s">
        <v>400</v>
      </c>
      <c r="F129" s="30" t="s">
        <v>15</v>
      </c>
      <c r="G129" s="31">
        <v>7135.5261538461536</v>
      </c>
      <c r="H129" s="31">
        <v>32.184578517067123</v>
      </c>
      <c r="I129" s="31">
        <v>126.35542148293287</v>
      </c>
      <c r="J129" s="31">
        <v>84.472043623000815</v>
      </c>
      <c r="K129" s="31">
        <v>3537.9745216628071</v>
      </c>
      <c r="L129" s="31">
        <v>0.92830075725818761</v>
      </c>
      <c r="M129" s="31">
        <v>0.48140869818363807</v>
      </c>
      <c r="N129" s="31">
        <v>165.73637034477915</v>
      </c>
      <c r="O129" s="31">
        <v>668.52725931044176</v>
      </c>
      <c r="P129" s="31">
        <v>165.73637034477909</v>
      </c>
      <c r="Q129" s="31">
        <v>0.86199999999999999</v>
      </c>
      <c r="R129" s="31">
        <v>2.1997184603069151</v>
      </c>
      <c r="S129" s="31">
        <v>0.69040277972175201</v>
      </c>
      <c r="T129" s="30">
        <v>1</v>
      </c>
      <c r="U129" s="31">
        <v>1.380805559443504</v>
      </c>
    </row>
    <row r="130" spans="1:21" x14ac:dyDescent="0.25">
      <c r="A130" s="30" t="s">
        <v>229</v>
      </c>
      <c r="B130" s="30" t="s">
        <v>375</v>
      </c>
      <c r="C130" s="30" t="s">
        <v>388</v>
      </c>
      <c r="D130" s="30" t="s">
        <v>388</v>
      </c>
      <c r="E130" s="30" t="s">
        <v>397</v>
      </c>
      <c r="F130" s="30" t="s">
        <v>15</v>
      </c>
      <c r="G130" s="31">
        <v>4248.3184029999993</v>
      </c>
      <c r="H130" s="31">
        <v>17.810505415255257</v>
      </c>
      <c r="I130" s="31">
        <v>94.129494584744748</v>
      </c>
      <c r="J130" s="31">
        <v>65.17912551576616</v>
      </c>
      <c r="K130" s="31">
        <v>1886.9597392747098</v>
      </c>
      <c r="L130" s="31">
        <v>0.91832789647762159</v>
      </c>
      <c r="M130" s="31">
        <v>0.47871268418909446</v>
      </c>
      <c r="N130" s="31">
        <v>153.77947792397092</v>
      </c>
      <c r="O130" s="31">
        <v>692.44104415205811</v>
      </c>
      <c r="P130" s="31">
        <v>153.77947792397097</v>
      </c>
      <c r="Q130" s="31">
        <v>0.86199999999999999</v>
      </c>
      <c r="R130" s="31">
        <v>2.1714266566741038</v>
      </c>
      <c r="S130" s="31">
        <v>0.7006404036250059</v>
      </c>
      <c r="T130" s="30">
        <v>1</v>
      </c>
      <c r="U130" s="31">
        <v>1.4012808072500118</v>
      </c>
    </row>
    <row r="131" spans="1:21" x14ac:dyDescent="0.25">
      <c r="A131" s="30" t="s">
        <v>133</v>
      </c>
      <c r="B131" s="30" t="s">
        <v>279</v>
      </c>
      <c r="C131" s="30" t="s">
        <v>389</v>
      </c>
      <c r="D131" s="30" t="s">
        <v>389</v>
      </c>
      <c r="E131" s="30" t="s">
        <v>394</v>
      </c>
      <c r="F131" s="30" t="s">
        <v>15</v>
      </c>
      <c r="G131" s="31">
        <v>1986.3154545454545</v>
      </c>
      <c r="H131" s="31">
        <v>15.462814493841002</v>
      </c>
      <c r="I131" s="31">
        <v>90.957185506158993</v>
      </c>
      <c r="J131" s="31">
        <v>44.568099068116588</v>
      </c>
      <c r="K131" s="31">
        <v>2067.4734000500976</v>
      </c>
      <c r="L131" s="31">
        <v>1.3281711140628019</v>
      </c>
      <c r="M131" s="31">
        <v>0.57047830635827346</v>
      </c>
      <c r="N131" s="31">
        <v>255.00506738360573</v>
      </c>
      <c r="O131" s="31">
        <v>489.98986523278847</v>
      </c>
      <c r="P131" s="31">
        <v>255.00506738360579</v>
      </c>
      <c r="Q131" s="31">
        <v>0.86199999999999999</v>
      </c>
      <c r="R131" s="31">
        <v>3.334102451241991</v>
      </c>
      <c r="S131" s="31">
        <v>0.73673343077067321</v>
      </c>
      <c r="T131" s="30">
        <v>1</v>
      </c>
      <c r="U131" s="31">
        <v>1.4734668615413464</v>
      </c>
    </row>
    <row r="132" spans="1:21" x14ac:dyDescent="0.25">
      <c r="A132" s="30" t="s">
        <v>154</v>
      </c>
      <c r="B132" s="30" t="s">
        <v>300</v>
      </c>
      <c r="C132" s="30" t="s">
        <v>388</v>
      </c>
      <c r="D132" s="30" t="s">
        <v>388</v>
      </c>
      <c r="E132" s="30" t="s">
        <v>400</v>
      </c>
      <c r="F132" s="30" t="s">
        <v>15</v>
      </c>
      <c r="G132" s="31">
        <v>4200.0581249999996</v>
      </c>
      <c r="H132" s="31">
        <v>22.380271234227873</v>
      </c>
      <c r="I132" s="31">
        <v>87.949728765772122</v>
      </c>
      <c r="J132" s="31">
        <v>64.8078554266379</v>
      </c>
      <c r="K132" s="31">
        <v>1499.7751816641767</v>
      </c>
      <c r="L132" s="31">
        <v>0.9024401615680766</v>
      </c>
      <c r="M132" s="31">
        <v>0.47435928855930215</v>
      </c>
      <c r="N132" s="31">
        <v>131.56307395083445</v>
      </c>
      <c r="O132" s="31">
        <v>736.8738520983311</v>
      </c>
      <c r="P132" s="31">
        <v>131.56307395083445</v>
      </c>
      <c r="Q132" s="31">
        <v>0.86199999999999999</v>
      </c>
      <c r="R132" s="31">
        <v>2.1263550682782317</v>
      </c>
      <c r="S132" s="31">
        <v>0.75191767227963335</v>
      </c>
      <c r="T132" s="30">
        <v>1</v>
      </c>
      <c r="U132" s="31">
        <v>1.5038353445592667</v>
      </c>
    </row>
    <row r="133" spans="1:21" x14ac:dyDescent="0.25">
      <c r="A133" s="30" t="s">
        <v>218</v>
      </c>
      <c r="B133" s="30" t="s">
        <v>364</v>
      </c>
      <c r="C133" s="30" t="s">
        <v>389</v>
      </c>
      <c r="D133" s="30" t="s">
        <v>389</v>
      </c>
      <c r="E133" s="30" t="s">
        <v>394</v>
      </c>
      <c r="F133" s="30" t="s">
        <v>15</v>
      </c>
      <c r="G133" s="31">
        <v>2382.806</v>
      </c>
      <c r="H133" s="31">
        <v>12.500855177589083</v>
      </c>
      <c r="I133" s="31">
        <v>77.319144822410905</v>
      </c>
      <c r="J133" s="31">
        <v>48.813993895193619</v>
      </c>
      <c r="K133" s="31">
        <v>1391.4502633427574</v>
      </c>
      <c r="L133" s="31">
        <v>1.0671590087970464</v>
      </c>
      <c r="M133" s="31">
        <v>0.51624427741437473</v>
      </c>
      <c r="N133" s="31">
        <v>184.33436500551599</v>
      </c>
      <c r="O133" s="31">
        <v>631.33126998896807</v>
      </c>
      <c r="P133" s="31">
        <v>184.33436500551593</v>
      </c>
      <c r="Q133" s="31">
        <v>0.86199999999999999</v>
      </c>
      <c r="R133" s="31">
        <v>2.5936425781476493</v>
      </c>
      <c r="S133" s="31">
        <v>0.76261917732029538</v>
      </c>
      <c r="T133" s="30">
        <v>1</v>
      </c>
      <c r="U133" s="31">
        <v>1.5252383546405908</v>
      </c>
    </row>
    <row r="134" spans="1:21" x14ac:dyDescent="0.25">
      <c r="A134" s="30" t="s">
        <v>135</v>
      </c>
      <c r="B134" s="30" t="s">
        <v>281</v>
      </c>
      <c r="C134" s="30" t="s">
        <v>388</v>
      </c>
      <c r="D134" s="30" t="s">
        <v>388</v>
      </c>
      <c r="E134" s="30" t="s">
        <v>400</v>
      </c>
      <c r="F134" s="30" t="s">
        <v>15</v>
      </c>
      <c r="G134" s="31">
        <v>2485.0409090909093</v>
      </c>
      <c r="H134" s="31">
        <v>13.859294319089404</v>
      </c>
      <c r="I134" s="31">
        <v>66.6407056809106</v>
      </c>
      <c r="J134" s="31">
        <v>49.85018464450166</v>
      </c>
      <c r="K134" s="31">
        <v>837.010573942375</v>
      </c>
      <c r="L134" s="31">
        <v>0.91900834167413847</v>
      </c>
      <c r="M134" s="31">
        <v>0.47889752311988271</v>
      </c>
      <c r="N134" s="31">
        <v>125.97796545556861</v>
      </c>
      <c r="O134" s="31">
        <v>748.04406908886278</v>
      </c>
      <c r="P134" s="31">
        <v>125.97796545556861</v>
      </c>
      <c r="Q134" s="31">
        <v>0.86199999999999999</v>
      </c>
      <c r="R134" s="31">
        <v>2.1733569976571303</v>
      </c>
      <c r="S134" s="31">
        <v>0.76948508157919104</v>
      </c>
      <c r="T134" s="30">
        <v>1</v>
      </c>
      <c r="U134" s="31">
        <v>1.5389701631583821</v>
      </c>
    </row>
    <row r="135" spans="1:21" x14ac:dyDescent="0.25">
      <c r="A135" s="30" t="s">
        <v>98</v>
      </c>
      <c r="B135" s="30" t="s">
        <v>244</v>
      </c>
      <c r="C135" s="30" t="s">
        <v>388</v>
      </c>
      <c r="D135" s="30" t="s">
        <v>388</v>
      </c>
      <c r="E135" s="30" t="s">
        <v>394</v>
      </c>
      <c r="F135" s="30" t="s">
        <v>15</v>
      </c>
      <c r="G135" s="31">
        <v>10130.367999999999</v>
      </c>
      <c r="H135" s="31">
        <v>18.371623130977806</v>
      </c>
      <c r="I135" s="31">
        <v>149.6483768690222</v>
      </c>
      <c r="J135" s="31">
        <v>100.64972925944708</v>
      </c>
      <c r="K135" s="31">
        <v>4931.7006159827897</v>
      </c>
      <c r="L135" s="31">
        <v>1.0333689777377428</v>
      </c>
      <c r="M135" s="31">
        <v>0.5082053424890125</v>
      </c>
      <c r="N135" s="31">
        <v>163.71259292862408</v>
      </c>
      <c r="O135" s="31">
        <v>672.57481414275173</v>
      </c>
      <c r="P135" s="31">
        <v>163.71259292862419</v>
      </c>
      <c r="Q135" s="31">
        <v>0.86199999999999999</v>
      </c>
      <c r="R135" s="31">
        <v>2.4977843340077812</v>
      </c>
      <c r="S135" s="31">
        <v>0.7820404605609218</v>
      </c>
      <c r="T135" s="30">
        <v>1</v>
      </c>
      <c r="U135" s="31">
        <v>1.5640809211218436</v>
      </c>
    </row>
    <row r="136" spans="1:21" x14ac:dyDescent="0.25">
      <c r="A136" s="30" t="s">
        <v>99</v>
      </c>
      <c r="B136" s="30" t="s">
        <v>245</v>
      </c>
      <c r="C136" s="30" t="s">
        <v>389</v>
      </c>
      <c r="D136" s="30" t="s">
        <v>389</v>
      </c>
      <c r="E136" s="30" t="s">
        <v>394</v>
      </c>
      <c r="F136" s="30" t="s">
        <v>15</v>
      </c>
      <c r="G136" s="31">
        <v>4167.9488000000001</v>
      </c>
      <c r="H136" s="31">
        <v>18.556922031598482</v>
      </c>
      <c r="I136" s="31">
        <v>142.03307796840153</v>
      </c>
      <c r="J136" s="31">
        <v>64.559653035003222</v>
      </c>
      <c r="K136" s="31">
        <v>5001.6574331335623</v>
      </c>
      <c r="L136" s="31">
        <v>1.5408786757245871</v>
      </c>
      <c r="M136" s="31">
        <v>0.60643536050975433</v>
      </c>
      <c r="N136" s="31">
        <v>272.73021905022017</v>
      </c>
      <c r="O136" s="31">
        <v>454.5395618995596</v>
      </c>
      <c r="P136" s="31">
        <v>272.73021905022017</v>
      </c>
      <c r="Q136" s="31">
        <v>0.86199999999999999</v>
      </c>
      <c r="R136" s="31">
        <v>3.9375281580839352</v>
      </c>
      <c r="S136" s="31">
        <v>0.83953956011540187</v>
      </c>
      <c r="T136" s="30">
        <v>1</v>
      </c>
      <c r="U136" s="31">
        <v>1.6790791202308037</v>
      </c>
    </row>
    <row r="137" spans="1:21" x14ac:dyDescent="0.25">
      <c r="A137" s="30" t="s">
        <v>234</v>
      </c>
      <c r="B137" s="30" t="s">
        <v>380</v>
      </c>
      <c r="C137" s="30" t="s">
        <v>388</v>
      </c>
      <c r="D137" s="30" t="s">
        <v>388</v>
      </c>
      <c r="E137" s="30" t="s">
        <v>400</v>
      </c>
      <c r="F137" s="30" t="s">
        <v>15</v>
      </c>
      <c r="G137" s="31">
        <v>3450.0761904761907</v>
      </c>
      <c r="H137" s="31">
        <v>18.602506197838562</v>
      </c>
      <c r="I137" s="31">
        <v>89.797493802161441</v>
      </c>
      <c r="J137" s="31">
        <v>58.737349195177259</v>
      </c>
      <c r="K137" s="31">
        <v>1824.3905598331316</v>
      </c>
      <c r="L137" s="31">
        <v>1.1435385452777531</v>
      </c>
      <c r="M137" s="31">
        <v>0.53348168046568856</v>
      </c>
      <c r="N137" s="31">
        <v>172.94549820852882</v>
      </c>
      <c r="O137" s="31">
        <v>654.10900358294236</v>
      </c>
      <c r="P137" s="31">
        <v>172.94549820852882</v>
      </c>
      <c r="Q137" s="31">
        <v>0.86199999999999999</v>
      </c>
      <c r="R137" s="31">
        <v>2.8103221142631294</v>
      </c>
      <c r="S137" s="31">
        <v>0.87297346689720723</v>
      </c>
      <c r="T137" s="30">
        <v>1</v>
      </c>
      <c r="U137" s="31">
        <v>1.7459469337944145</v>
      </c>
    </row>
    <row r="138" spans="1:21" x14ac:dyDescent="0.25">
      <c r="A138" s="30" t="s">
        <v>224</v>
      </c>
      <c r="B138" s="30" t="s">
        <v>370</v>
      </c>
      <c r="C138" s="30" t="s">
        <v>388</v>
      </c>
      <c r="D138" s="30" t="s">
        <v>388</v>
      </c>
      <c r="E138" s="30" t="s">
        <v>400</v>
      </c>
      <c r="F138" s="30" t="s">
        <v>15</v>
      </c>
      <c r="G138" s="31">
        <v>3549.1080000000002</v>
      </c>
      <c r="H138" s="31">
        <v>12.353251717884621</v>
      </c>
      <c r="I138" s="31">
        <v>72.006748282115382</v>
      </c>
      <c r="J138" s="31">
        <v>59.574390471074061</v>
      </c>
      <c r="K138" s="31">
        <v>740.65013871108329</v>
      </c>
      <c r="L138" s="31">
        <v>0.84168860025608661</v>
      </c>
      <c r="M138" s="31">
        <v>0.45702004135718166</v>
      </c>
      <c r="N138" s="31">
        <v>50</v>
      </c>
      <c r="O138" s="31">
        <v>900</v>
      </c>
      <c r="P138" s="31">
        <v>50</v>
      </c>
      <c r="Q138" s="31">
        <v>0.86199999999999999</v>
      </c>
      <c r="R138" s="31">
        <v>1.9540102134924442</v>
      </c>
      <c r="S138" s="31">
        <v>0.90659005058500364</v>
      </c>
      <c r="T138" s="30">
        <v>1</v>
      </c>
      <c r="U138" s="31">
        <v>1.8131801011700073</v>
      </c>
    </row>
    <row r="139" spans="1:21" x14ac:dyDescent="0.25">
      <c r="A139" s="30" t="s">
        <v>117</v>
      </c>
      <c r="B139" s="30" t="s">
        <v>263</v>
      </c>
      <c r="C139" s="30" t="s">
        <v>388</v>
      </c>
      <c r="D139" s="30" t="s">
        <v>388</v>
      </c>
      <c r="E139" s="30" t="s">
        <v>400</v>
      </c>
      <c r="F139" s="30" t="s">
        <v>15</v>
      </c>
      <c r="G139" s="31">
        <v>5362.4525000000003</v>
      </c>
      <c r="H139" s="31">
        <v>23.115679261115787</v>
      </c>
      <c r="I139" s="31">
        <v>78.104320738884212</v>
      </c>
      <c r="J139" s="31">
        <v>73.228768254013403</v>
      </c>
      <c r="K139" s="31">
        <v>357.03070302488368</v>
      </c>
      <c r="L139" s="31">
        <v>0.84074378416718365</v>
      </c>
      <c r="M139" s="31">
        <v>0.45674134086377771</v>
      </c>
      <c r="N139" s="31">
        <v>50</v>
      </c>
      <c r="O139" s="31">
        <v>900</v>
      </c>
      <c r="P139" s="31">
        <v>50</v>
      </c>
      <c r="Q139" s="31">
        <v>0.86199999999999999</v>
      </c>
      <c r="R139" s="31">
        <v>1.9513298841622231</v>
      </c>
      <c r="S139" s="31">
        <v>0.90844542921525262</v>
      </c>
      <c r="T139" s="30">
        <v>1</v>
      </c>
      <c r="U139" s="31">
        <v>1.8168908584305052</v>
      </c>
    </row>
    <row r="140" spans="1:21" x14ac:dyDescent="0.25">
      <c r="A140" s="30" t="s">
        <v>231</v>
      </c>
      <c r="B140" s="30" t="s">
        <v>377</v>
      </c>
      <c r="C140" s="30" t="s">
        <v>388</v>
      </c>
      <c r="D140" s="30" t="s">
        <v>388</v>
      </c>
      <c r="E140" s="30" t="s">
        <v>394</v>
      </c>
      <c r="F140" s="30" t="s">
        <v>15</v>
      </c>
      <c r="G140" s="31">
        <v>8047.1553846153838</v>
      </c>
      <c r="H140" s="31">
        <v>24.571275975629391</v>
      </c>
      <c r="I140" s="31">
        <v>167.5287240243706</v>
      </c>
      <c r="J140" s="31">
        <v>89.705938402178163</v>
      </c>
      <c r="K140" s="31">
        <v>6981.1660133103114</v>
      </c>
      <c r="L140" s="31">
        <v>1.7142283424637317</v>
      </c>
      <c r="M140" s="31">
        <v>0.63157115989280022</v>
      </c>
      <c r="N140" s="31">
        <v>232.26699204988714</v>
      </c>
      <c r="O140" s="31">
        <v>535.46601590022578</v>
      </c>
      <c r="P140" s="31">
        <v>232.26699204988708</v>
      </c>
      <c r="Q140" s="31">
        <v>0.86199999999999999</v>
      </c>
      <c r="R140" s="31">
        <v>4.429300262308459</v>
      </c>
      <c r="S140" s="31">
        <v>0.97435390499499197</v>
      </c>
      <c r="T140" s="30">
        <v>1</v>
      </c>
      <c r="U140" s="31">
        <v>1.9487078099899839</v>
      </c>
    </row>
    <row r="141" spans="1:21" x14ac:dyDescent="0.25">
      <c r="A141" s="30" t="s">
        <v>225</v>
      </c>
      <c r="B141" s="30" t="s">
        <v>371</v>
      </c>
      <c r="C141" s="30" t="s">
        <v>388</v>
      </c>
      <c r="D141" s="30" t="s">
        <v>388</v>
      </c>
      <c r="E141" s="30" t="s">
        <v>400</v>
      </c>
      <c r="F141" s="30" t="s">
        <v>15</v>
      </c>
      <c r="G141" s="31">
        <v>6403.0961538461534</v>
      </c>
      <c r="H141" s="31">
        <v>24.325482383759731</v>
      </c>
      <c r="I141" s="31">
        <v>97.974517616240263</v>
      </c>
      <c r="J141" s="31">
        <v>80.019348621731197</v>
      </c>
      <c r="K141" s="31">
        <v>1436.7609273337198</v>
      </c>
      <c r="L141" s="31">
        <v>0.90734502321012322</v>
      </c>
      <c r="M141" s="31">
        <v>0.47571100779817604</v>
      </c>
      <c r="N141" s="31">
        <v>50</v>
      </c>
      <c r="O141" s="31">
        <v>900</v>
      </c>
      <c r="P141" s="31">
        <v>50</v>
      </c>
      <c r="Q141" s="31">
        <v>0.86199999999999999</v>
      </c>
      <c r="R141" s="31">
        <v>2.1402695693904206</v>
      </c>
      <c r="S141" s="31">
        <v>0.98547997864507064</v>
      </c>
      <c r="T141" s="30">
        <v>1</v>
      </c>
      <c r="U141" s="31">
        <v>1.9709599572901413</v>
      </c>
    </row>
    <row r="142" spans="1:21" x14ac:dyDescent="0.25">
      <c r="A142" s="30" t="s">
        <v>197</v>
      </c>
      <c r="B142" s="30" t="s">
        <v>343</v>
      </c>
      <c r="C142" s="30" t="s">
        <v>388</v>
      </c>
      <c r="D142" s="30" t="s">
        <v>388</v>
      </c>
      <c r="E142" s="30" t="s">
        <v>394</v>
      </c>
      <c r="F142" s="30" t="s">
        <v>15</v>
      </c>
      <c r="G142" s="31">
        <v>7378.5873333333329</v>
      </c>
      <c r="H142" s="31">
        <v>14.070725131937968</v>
      </c>
      <c r="I142" s="31">
        <v>109.63927486806203</v>
      </c>
      <c r="J142" s="31">
        <v>85.898703909508043</v>
      </c>
      <c r="K142" s="31">
        <v>2039.2842754114945</v>
      </c>
      <c r="L142" s="31">
        <v>1.1234762315716591</v>
      </c>
      <c r="M142" s="31">
        <v>0.52907407903508064</v>
      </c>
      <c r="N142" s="31">
        <v>108.26672735259774</v>
      </c>
      <c r="O142" s="31">
        <v>783.46654529480452</v>
      </c>
      <c r="P142" s="31">
        <v>108.26672735259774</v>
      </c>
      <c r="Q142" s="31">
        <v>0.86199999999999999</v>
      </c>
      <c r="R142" s="31">
        <v>2.7534077491394586</v>
      </c>
      <c r="S142" s="31">
        <v>1.0091634094812696</v>
      </c>
      <c r="T142" s="30">
        <v>1</v>
      </c>
      <c r="U142" s="31">
        <v>2.0183268189625392</v>
      </c>
    </row>
    <row r="143" spans="1:21" x14ac:dyDescent="0.25">
      <c r="A143" s="30" t="s">
        <v>236</v>
      </c>
      <c r="B143" s="30" t="s">
        <v>382</v>
      </c>
      <c r="C143" s="30" t="s">
        <v>388</v>
      </c>
      <c r="D143" s="30" t="s">
        <v>388</v>
      </c>
      <c r="E143" s="30" t="s">
        <v>394</v>
      </c>
      <c r="F143" s="30" t="s">
        <v>15</v>
      </c>
      <c r="G143" s="31">
        <v>7891.52</v>
      </c>
      <c r="H143" s="31">
        <v>29.857267755257055</v>
      </c>
      <c r="I143" s="31">
        <v>143.95273224474295</v>
      </c>
      <c r="J143" s="31">
        <v>88.834227637774845</v>
      </c>
      <c r="K143" s="31">
        <v>4896.4097853091462</v>
      </c>
      <c r="L143" s="31">
        <v>1.3911214758116479</v>
      </c>
      <c r="M143" s="31">
        <v>0.58178619943992693</v>
      </c>
      <c r="N143" s="31">
        <v>191.4465385528693</v>
      </c>
      <c r="O143" s="31">
        <v>617.1069228942614</v>
      </c>
      <c r="P143" s="31">
        <v>191.4465385528693</v>
      </c>
      <c r="Q143" s="31">
        <v>0.86199999999999999</v>
      </c>
      <c r="R143" s="31">
        <v>3.5126850377635401</v>
      </c>
      <c r="S143" s="31">
        <v>1.0593425325630674</v>
      </c>
      <c r="T143" s="30">
        <v>1</v>
      </c>
      <c r="U143" s="31">
        <v>2.1186850651261349</v>
      </c>
    </row>
    <row r="144" spans="1:21" x14ac:dyDescent="0.25">
      <c r="A144" s="30" t="s">
        <v>155</v>
      </c>
      <c r="B144" s="30" t="s">
        <v>301</v>
      </c>
      <c r="C144" s="30" t="s">
        <v>388</v>
      </c>
      <c r="D144" s="30" t="s">
        <v>388</v>
      </c>
      <c r="E144" s="30" t="s">
        <v>400</v>
      </c>
      <c r="F144" s="30" t="s">
        <v>15</v>
      </c>
      <c r="G144" s="31">
        <v>2445.4544444444446</v>
      </c>
      <c r="H144" s="31">
        <v>14.044569689641639</v>
      </c>
      <c r="I144" s="31">
        <v>64.77543031035836</v>
      </c>
      <c r="J144" s="31">
        <v>49.451536320365662</v>
      </c>
      <c r="K144" s="31">
        <v>757.790100215557</v>
      </c>
      <c r="L144" s="31">
        <v>0.97427335759444988</v>
      </c>
      <c r="M144" s="31">
        <v>0.49348452879977656</v>
      </c>
      <c r="N144" s="31">
        <v>50</v>
      </c>
      <c r="O144" s="31">
        <v>900</v>
      </c>
      <c r="P144" s="31">
        <v>50</v>
      </c>
      <c r="Q144" s="31">
        <v>0.86199999999999999</v>
      </c>
      <c r="R144" s="31">
        <v>2.330137184665106</v>
      </c>
      <c r="S144" s="31">
        <v>1.0651835095313604</v>
      </c>
      <c r="T144" s="30">
        <v>1</v>
      </c>
      <c r="U144" s="31">
        <v>2.1303670190627209</v>
      </c>
    </row>
    <row r="145" spans="1:21" x14ac:dyDescent="0.25">
      <c r="A145" s="30" t="s">
        <v>125</v>
      </c>
      <c r="B145" s="30" t="s">
        <v>271</v>
      </c>
      <c r="C145" s="30" t="s">
        <v>388</v>
      </c>
      <c r="D145" s="30" t="s">
        <v>388</v>
      </c>
      <c r="E145" s="30" t="s">
        <v>400</v>
      </c>
      <c r="F145" s="30" t="s">
        <v>15</v>
      </c>
      <c r="G145" s="31">
        <v>11455.665333333334</v>
      </c>
      <c r="H145" s="31">
        <v>45.114953828648645</v>
      </c>
      <c r="I145" s="31">
        <v>166.20654617135133</v>
      </c>
      <c r="J145" s="31">
        <v>107.03114188559017</v>
      </c>
      <c r="K145" s="31">
        <v>6333.6110922464641</v>
      </c>
      <c r="L145" s="31">
        <v>1.3831392406662262</v>
      </c>
      <c r="M145" s="31">
        <v>0.58038540806350802</v>
      </c>
      <c r="N145" s="31">
        <v>178.01767032916391</v>
      </c>
      <c r="O145" s="31">
        <v>643.96465934167225</v>
      </c>
      <c r="P145" s="31">
        <v>178.01767032916385</v>
      </c>
      <c r="Q145" s="31">
        <v>0.86199999999999999</v>
      </c>
      <c r="R145" s="31">
        <v>3.4900403990531239</v>
      </c>
      <c r="S145" s="31">
        <v>1.078820647261763</v>
      </c>
      <c r="T145" s="30">
        <v>1</v>
      </c>
      <c r="U145" s="31">
        <v>2.1576412945235259</v>
      </c>
    </row>
    <row r="146" spans="1:21" x14ac:dyDescent="0.25">
      <c r="A146" s="30" t="s">
        <v>162</v>
      </c>
      <c r="B146" s="30" t="s">
        <v>308</v>
      </c>
      <c r="C146" s="30" t="s">
        <v>388</v>
      </c>
      <c r="D146" s="30" t="s">
        <v>388</v>
      </c>
      <c r="E146" s="30" t="s">
        <v>400</v>
      </c>
      <c r="F146" s="30" t="s">
        <v>15</v>
      </c>
      <c r="G146" s="31">
        <v>8560.300714285715</v>
      </c>
      <c r="H146" s="31">
        <v>36.694509439179562</v>
      </c>
      <c r="I146" s="31">
        <v>107.36549056082043</v>
      </c>
      <c r="J146" s="31">
        <v>92.521893162027951</v>
      </c>
      <c r="K146" s="31">
        <v>1373.3577326712341</v>
      </c>
      <c r="L146" s="31">
        <v>1.0384604502948653</v>
      </c>
      <c r="M146" s="31">
        <v>0.50943370039121982</v>
      </c>
      <c r="N146" s="31">
        <v>50</v>
      </c>
      <c r="O146" s="31">
        <v>900</v>
      </c>
      <c r="P146" s="31">
        <v>50</v>
      </c>
      <c r="Q146" s="31">
        <v>0.86199999999999999</v>
      </c>
      <c r="R146" s="31">
        <v>2.512228227786852</v>
      </c>
      <c r="S146" s="31">
        <v>1.1536728661142472</v>
      </c>
      <c r="T146" s="30">
        <v>1</v>
      </c>
      <c r="U146" s="31">
        <v>2.3073457322284945</v>
      </c>
    </row>
  </sheetData>
  <sortState ref="A2:U147">
    <sortCondition ref="U2:U147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Title Page</vt:lpstr>
      <vt:lpstr>parameter.decriptions</vt:lpstr>
      <vt:lpstr>compiled.data</vt:lpstr>
      <vt:lpstr>raw.data</vt:lpstr>
      <vt:lpstr>ARA</vt:lpstr>
      <vt:lpstr>Large.anatomical.dataset</vt:lpstr>
      <vt:lpstr>'Title Page'!_ENREF_9</vt:lpstr>
    </vt:vector>
  </TitlesOfParts>
  <Company>University of Sheffield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Lundgren</dc:creator>
  <cp:lastModifiedBy>Chandra</cp:lastModifiedBy>
  <dcterms:created xsi:type="dcterms:W3CDTF">2015-04-08T14:40:29Z</dcterms:created>
  <dcterms:modified xsi:type="dcterms:W3CDTF">2016-05-16T15:31:15Z</dcterms:modified>
</cp:coreProperties>
</file>